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ya\Desktop\tanya\IAQS\CM1 research\To be sent\"/>
    </mc:Choice>
  </mc:AlternateContent>
  <xr:revisionPtr revIDLastSave="0" documentId="13_ncr:1_{2EACBF3B-DC3C-4C89-8DFC-30A31F906086}" xr6:coauthVersionLast="45" xr6:coauthVersionMax="45" xr10:uidLastSave="{00000000-0000-0000-0000-000000000000}"/>
  <bookViews>
    <workbookView xWindow="1470" yWindow="1470" windowWidth="15375" windowHeight="7875" firstSheet="12" activeTab="13" xr2:uid="{45972A11-BA21-46CA-8ADC-67DBE3BCF39B}"/>
  </bookViews>
  <sheets>
    <sheet name="Question 1" sheetId="1" r:id="rId1"/>
    <sheet name="Question 2" sheetId="4" r:id="rId2"/>
    <sheet name="Question 3" sheetId="3" r:id="rId3"/>
    <sheet name="Question 4" sheetId="5" r:id="rId4"/>
    <sheet name="Question 5" sheetId="6" r:id="rId5"/>
    <sheet name="Question 6" sheetId="2" r:id="rId6"/>
    <sheet name="Question 7" sheetId="7" r:id="rId7"/>
    <sheet name="Question 8" sheetId="8" r:id="rId8"/>
    <sheet name="Question 9" sheetId="9" r:id="rId9"/>
    <sheet name="Question 10" sheetId="10" r:id="rId10"/>
    <sheet name="Question 11" sheetId="12" r:id="rId11"/>
    <sheet name="Question 12" sheetId="13" r:id="rId12"/>
    <sheet name="Question13" sheetId="14" r:id="rId13"/>
    <sheet name="Question 14" sheetId="15" r:id="rId14"/>
  </sheets>
  <definedNames>
    <definedName name="d">'Question 1'!$B$3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5" l="1"/>
  <c r="N11" i="15" s="1"/>
  <c r="K10" i="15"/>
  <c r="K11" i="15" s="1"/>
  <c r="H10" i="15"/>
  <c r="H11" i="15" s="1"/>
  <c r="E10" i="15"/>
  <c r="E11" i="15" s="1"/>
  <c r="B10" i="15"/>
  <c r="B11" i="15" s="1"/>
  <c r="K10" i="14"/>
  <c r="K11" i="14" s="1"/>
  <c r="N10" i="14"/>
  <c r="N11" i="14" s="1"/>
  <c r="B10" i="14"/>
  <c r="B11" i="14" s="1"/>
  <c r="H10" i="14"/>
  <c r="H11" i="14" s="1"/>
  <c r="E10" i="14"/>
  <c r="E11" i="14" s="1"/>
  <c r="H7" i="13"/>
  <c r="H19" i="13" s="1"/>
  <c r="E7" i="13"/>
  <c r="E18" i="13" s="1"/>
  <c r="B7" i="13"/>
  <c r="B17" i="13" s="1"/>
  <c r="H11" i="12"/>
  <c r="H12" i="12"/>
  <c r="H13" i="12"/>
  <c r="H14" i="12"/>
  <c r="H15" i="12"/>
  <c r="H16" i="12"/>
  <c r="H17" i="12"/>
  <c r="H18" i="12"/>
  <c r="H19" i="12"/>
  <c r="H10" i="12"/>
  <c r="E11" i="12"/>
  <c r="E12" i="12"/>
  <c r="E13" i="12"/>
  <c r="E14" i="12"/>
  <c r="E15" i="12"/>
  <c r="E16" i="12"/>
  <c r="E17" i="12"/>
  <c r="E18" i="12"/>
  <c r="E19" i="12"/>
  <c r="E10" i="12"/>
  <c r="B10" i="12"/>
  <c r="B11" i="12"/>
  <c r="B12" i="12"/>
  <c r="B13" i="12"/>
  <c r="B14" i="12"/>
  <c r="B15" i="12"/>
  <c r="B16" i="12"/>
  <c r="B17" i="12"/>
  <c r="B18" i="12"/>
  <c r="B19" i="12"/>
  <c r="B7" i="12"/>
  <c r="H7" i="12"/>
  <c r="E7" i="12"/>
  <c r="H18" i="13" l="1"/>
  <c r="H10" i="13"/>
  <c r="H14" i="13"/>
  <c r="B12" i="13"/>
  <c r="B16" i="13"/>
  <c r="B11" i="13"/>
  <c r="E12" i="13"/>
  <c r="H13" i="13"/>
  <c r="B15" i="13"/>
  <c r="E16" i="13"/>
  <c r="H17" i="13"/>
  <c r="B19" i="13"/>
  <c r="E17" i="13"/>
  <c r="B10" i="13"/>
  <c r="E11" i="13"/>
  <c r="H12" i="13"/>
  <c r="B14" i="13"/>
  <c r="E15" i="13"/>
  <c r="H16" i="13"/>
  <c r="B18" i="13"/>
  <c r="E19" i="13"/>
  <c r="E13" i="13"/>
  <c r="E10" i="13"/>
  <c r="H11" i="13"/>
  <c r="B13" i="13"/>
  <c r="E14" i="13"/>
  <c r="H15" i="13"/>
  <c r="C27" i="10"/>
  <c r="B27" i="10"/>
  <c r="C26" i="10"/>
  <c r="B26" i="10"/>
  <c r="C25" i="10"/>
  <c r="B25" i="10"/>
  <c r="C24" i="10"/>
  <c r="B24" i="10"/>
  <c r="C23" i="10"/>
  <c r="B23" i="10"/>
  <c r="C22" i="10"/>
  <c r="B22" i="10"/>
  <c r="C21" i="10"/>
  <c r="B21" i="10"/>
  <c r="C20" i="10"/>
  <c r="B20" i="10"/>
  <c r="C19" i="10"/>
  <c r="B19" i="10"/>
  <c r="C18" i="10"/>
  <c r="B18" i="10"/>
  <c r="C17" i="10"/>
  <c r="B17" i="10"/>
  <c r="C16" i="10"/>
  <c r="B16" i="10"/>
  <c r="C15" i="10"/>
  <c r="B15" i="10"/>
  <c r="C14" i="10"/>
  <c r="B14" i="10"/>
  <c r="C13" i="10"/>
  <c r="B13" i="10"/>
  <c r="C12" i="10"/>
  <c r="B12" i="10"/>
  <c r="C11" i="10"/>
  <c r="B11" i="10"/>
  <c r="C10" i="10"/>
  <c r="B10" i="10"/>
  <c r="C9" i="10"/>
  <c r="B9" i="10"/>
  <c r="C8" i="10"/>
  <c r="B8" i="10"/>
  <c r="C7" i="10"/>
  <c r="B7" i="10"/>
  <c r="C6" i="10"/>
  <c r="B6" i="10"/>
  <c r="C5" i="10"/>
  <c r="B5" i="10"/>
  <c r="C4" i="10"/>
  <c r="B4" i="10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11" i="6"/>
  <c r="B12" i="6"/>
  <c r="B10" i="6"/>
  <c r="B14" i="3"/>
  <c r="B15" i="3"/>
  <c r="B14" i="4"/>
  <c r="B15" i="4"/>
  <c r="B13" i="3"/>
  <c r="B13" i="4"/>
  <c r="B11" i="1"/>
  <c r="B12" i="1"/>
  <c r="B10" i="1"/>
  <c r="B4" i="9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5" i="8"/>
  <c r="C6" i="8"/>
  <c r="C7" i="8"/>
  <c r="C8" i="8"/>
  <c r="C9" i="8"/>
  <c r="C10" i="8"/>
  <c r="C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4" i="8"/>
  <c r="E14" i="7" l="1"/>
  <c r="E16" i="7"/>
  <c r="E18" i="7"/>
  <c r="E20" i="7"/>
  <c r="E22" i="7"/>
  <c r="E24" i="7"/>
  <c r="E26" i="7"/>
  <c r="E28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13" i="7"/>
  <c r="B12" i="7"/>
  <c r="B11" i="7"/>
  <c r="B10" i="7"/>
  <c r="N7" i="7"/>
  <c r="N13" i="7" s="1"/>
  <c r="K7" i="7"/>
  <c r="K10" i="7" s="1"/>
  <c r="H7" i="7"/>
  <c r="H11" i="7" s="1"/>
  <c r="E7" i="7"/>
  <c r="E12" i="7" s="1"/>
  <c r="B9" i="6"/>
  <c r="B8" i="3"/>
  <c r="N26" i="7" l="1"/>
  <c r="N22" i="7"/>
  <c r="N18" i="7"/>
  <c r="N14" i="7"/>
  <c r="N29" i="7"/>
  <c r="N25" i="7"/>
  <c r="N21" i="7"/>
  <c r="N17" i="7"/>
  <c r="N28" i="7"/>
  <c r="N24" i="7"/>
  <c r="N20" i="7"/>
  <c r="N16" i="7"/>
  <c r="N27" i="7"/>
  <c r="N23" i="7"/>
  <c r="N19" i="7"/>
  <c r="N15" i="7"/>
  <c r="K26" i="7"/>
  <c r="K22" i="7"/>
  <c r="K18" i="7"/>
  <c r="K14" i="7"/>
  <c r="K29" i="7"/>
  <c r="K25" i="7"/>
  <c r="K21" i="7"/>
  <c r="K17" i="7"/>
  <c r="K11" i="7"/>
  <c r="K28" i="7"/>
  <c r="K24" i="7"/>
  <c r="K20" i="7"/>
  <c r="K16" i="7"/>
  <c r="K27" i="7"/>
  <c r="K23" i="7"/>
  <c r="K19" i="7"/>
  <c r="K15" i="7"/>
  <c r="H26" i="7"/>
  <c r="H22" i="7"/>
  <c r="H18" i="7"/>
  <c r="H14" i="7"/>
  <c r="H29" i="7"/>
  <c r="H25" i="7"/>
  <c r="H21" i="7"/>
  <c r="H17" i="7"/>
  <c r="H28" i="7"/>
  <c r="H24" i="7"/>
  <c r="H20" i="7"/>
  <c r="H16" i="7"/>
  <c r="H12" i="7"/>
  <c r="H27" i="7"/>
  <c r="H23" i="7"/>
  <c r="H19" i="7"/>
  <c r="H15" i="7"/>
  <c r="E29" i="7"/>
  <c r="E25" i="7"/>
  <c r="E21" i="7"/>
  <c r="E17" i="7"/>
  <c r="E27" i="7"/>
  <c r="E23" i="7"/>
  <c r="E19" i="7"/>
  <c r="E15" i="7"/>
  <c r="E13" i="7"/>
  <c r="E10" i="7"/>
  <c r="N11" i="7"/>
  <c r="K12" i="7"/>
  <c r="H13" i="7"/>
  <c r="N10" i="7"/>
  <c r="H10" i="7"/>
  <c r="E11" i="7"/>
  <c r="N12" i="7"/>
  <c r="K13" i="7"/>
  <c r="B7" i="6"/>
  <c r="B18" i="6" s="1"/>
  <c r="B7" i="5"/>
  <c r="B9" i="5" s="1"/>
  <c r="B7" i="3"/>
  <c r="B10" i="3" s="1"/>
  <c r="B17" i="4"/>
  <c r="B12" i="4"/>
  <c r="B9" i="4"/>
  <c r="B10" i="4"/>
  <c r="B8" i="4"/>
  <c r="B15" i="6" l="1"/>
  <c r="B14" i="6"/>
  <c r="B16" i="6"/>
  <c r="B15" i="5"/>
  <c r="B14" i="5"/>
  <c r="B16" i="5"/>
  <c r="B18" i="5"/>
  <c r="B11" i="5"/>
  <c r="B12" i="5"/>
  <c r="B10" i="5"/>
  <c r="B12" i="3"/>
  <c r="B17" i="3"/>
  <c r="B9" i="3"/>
  <c r="B7" i="4" l="1"/>
  <c r="E7" i="2"/>
  <c r="N11" i="2"/>
  <c r="N12" i="2"/>
  <c r="N13" i="2"/>
  <c r="N10" i="2"/>
  <c r="K11" i="2"/>
  <c r="K12" i="2"/>
  <c r="K13" i="2"/>
  <c r="K10" i="2"/>
  <c r="H11" i="2"/>
  <c r="H12" i="2"/>
  <c r="H13" i="2"/>
  <c r="H10" i="2"/>
  <c r="E10" i="2"/>
  <c r="E11" i="2"/>
  <c r="E12" i="2"/>
  <c r="E13" i="2"/>
  <c r="B10" i="2"/>
  <c r="N7" i="2"/>
  <c r="K7" i="2"/>
  <c r="H7" i="2"/>
  <c r="B12" i="2"/>
  <c r="B13" i="2"/>
  <c r="B11" i="2"/>
  <c r="B8" i="1" l="1"/>
  <c r="B14" i="1" s="1"/>
</calcChain>
</file>

<file path=xl/sharedStrings.xml><?xml version="1.0" encoding="utf-8"?>
<sst xmlns="http://schemas.openxmlformats.org/spreadsheetml/2006/main" count="198" uniqueCount="46">
  <si>
    <t>Rate Conversion</t>
  </si>
  <si>
    <t>d</t>
  </si>
  <si>
    <t>i</t>
  </si>
  <si>
    <t>d(2)</t>
  </si>
  <si>
    <t>d(4)</t>
  </si>
  <si>
    <t>d(12)</t>
  </si>
  <si>
    <t>delta</t>
  </si>
  <si>
    <t>Half-yearly p</t>
  </si>
  <si>
    <t>Quarterly p</t>
  </si>
  <si>
    <t>Monthly p</t>
  </si>
  <si>
    <t>Accumulation</t>
  </si>
  <si>
    <t>Lump sum</t>
  </si>
  <si>
    <t>(a)</t>
  </si>
  <si>
    <t>(b)</t>
  </si>
  <si>
    <t>i(2)</t>
  </si>
  <si>
    <t>i(12)</t>
  </si>
  <si>
    <t xml:space="preserve">i </t>
  </si>
  <si>
    <t xml:space="preserve">(c) </t>
  </si>
  <si>
    <t>(d)</t>
  </si>
  <si>
    <t>i(4)</t>
  </si>
  <si>
    <t>Time</t>
  </si>
  <si>
    <t>AV</t>
  </si>
  <si>
    <t xml:space="preserve">(e) </t>
  </si>
  <si>
    <t>p</t>
  </si>
  <si>
    <t>i(3)</t>
  </si>
  <si>
    <t>d(3)</t>
  </si>
  <si>
    <t>i(6)</t>
  </si>
  <si>
    <t>d(6)</t>
  </si>
  <si>
    <t>i(p)</t>
  </si>
  <si>
    <t>d(p)</t>
  </si>
  <si>
    <t>Present Value</t>
  </si>
  <si>
    <t>Amount</t>
  </si>
  <si>
    <t>Time till maturity</t>
  </si>
  <si>
    <t xml:space="preserve">Borrowed amount </t>
  </si>
  <si>
    <t>Interest</t>
  </si>
  <si>
    <t>delta (t)</t>
  </si>
  <si>
    <t>t&lt;5</t>
  </si>
  <si>
    <t>5&lt;=t&lt;=10</t>
  </si>
  <si>
    <t>t=&gt;10</t>
  </si>
  <si>
    <t xml:space="preserve">(a) </t>
  </si>
  <si>
    <t>Payable amount</t>
  </si>
  <si>
    <t>(c)</t>
  </si>
  <si>
    <t>(e)</t>
  </si>
  <si>
    <t>Repayable amount</t>
  </si>
  <si>
    <t>Accumulated amount</t>
  </si>
  <si>
    <t>Accumulated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</si>
</sst>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%"/>
    <numFmt numFmtId="167" formatCode="0.00000000%"/>
    <numFmt numFmtId="168" formatCode="0.000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0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9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i(p) vs p</a:t>
            </a:r>
          </a:p>
          <a:p>
            <a:pPr>
              <a:defRPr/>
            </a:pP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8'!$B$3</c:f>
              <c:strCache>
                <c:ptCount val="1"/>
                <c:pt idx="0">
                  <c:v>i(p)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'Question 8'!$A$4:$A$27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'Question 8'!$B$4:$B$27</c:f>
              <c:numCache>
                <c:formatCode>0.00000</c:formatCode>
                <c:ptCount val="24"/>
                <c:pt idx="0">
                  <c:v>2.2999999999999909E-2</c:v>
                </c:pt>
                <c:pt idx="1">
                  <c:v>2.2869249358445032E-2</c:v>
                </c:pt>
                <c:pt idx="2">
                  <c:v>2.2825885839023785E-2</c:v>
                </c:pt>
                <c:pt idx="3">
                  <c:v>2.2804245158787317E-2</c:v>
                </c:pt>
                <c:pt idx="4">
                  <c:v>2.2791273873665752E-2</c:v>
                </c:pt>
                <c:pt idx="5">
                  <c:v>2.278263181299689E-2</c:v>
                </c:pt>
                <c:pt idx="6">
                  <c:v>2.2776461586518248E-2</c:v>
                </c:pt>
                <c:pt idx="7">
                  <c:v>2.2771835378380345E-2</c:v>
                </c:pt>
                <c:pt idx="8">
                  <c:v>2.276823808242745E-2</c:v>
                </c:pt>
                <c:pt idx="9">
                  <c:v>2.2765360791068279E-2</c:v>
                </c:pt>
                <c:pt idx="10">
                  <c:v>2.2763007004119595E-2</c:v>
                </c:pt>
                <c:pt idx="11">
                  <c:v>2.2761045762820231E-2</c:v>
                </c:pt>
                <c:pt idx="12">
                  <c:v>2.2759386426898232E-2</c:v>
                </c:pt>
                <c:pt idx="13">
                  <c:v>2.2757964267317909E-2</c:v>
                </c:pt>
                <c:pt idx="14">
                  <c:v>2.2756731824846721E-2</c:v>
                </c:pt>
                <c:pt idx="15">
                  <c:v>2.2755653510671436E-2</c:v>
                </c:pt>
                <c:pt idx="16">
                  <c:v>2.2754702113557235E-2</c:v>
                </c:pt>
                <c:pt idx="17">
                  <c:v>2.2753856471751099E-2</c:v>
                </c:pt>
                <c:pt idx="18">
                  <c:v>2.2753099880388206E-2</c:v>
                </c:pt>
                <c:pt idx="19">
                  <c:v>2.2752418976836886E-2</c:v>
                </c:pt>
                <c:pt idx="20">
                  <c:v>2.275180294464807E-2</c:v>
                </c:pt>
                <c:pt idx="21">
                  <c:v>2.2751242934687887E-2</c:v>
                </c:pt>
                <c:pt idx="22">
                  <c:v>2.2750731637293242E-2</c:v>
                </c:pt>
                <c:pt idx="23">
                  <c:v>2.2750262961469758E-2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9A-472C-9BA2-509E99DA6D9C}"/>
            </c:ext>
          </c:extLst>
        </c:ser>
        <c:ser>
          <c:idx val="1"/>
          <c:order val="1"/>
          <c:tx>
            <c:strRef>
              <c:f>'Question 8'!$C$3</c:f>
              <c:strCache>
                <c:ptCount val="1"/>
                <c:pt idx="0">
                  <c:v>delta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'Question 8'!$A$4:$A$27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cat>
          <c:val>
            <c:numRef>
              <c:f>'Question 8'!$C$4:$C$27</c:f>
              <c:numCache>
                <c:formatCode>0.00000</c:formatCode>
                <c:ptCount val="24"/>
                <c:pt idx="0">
                  <c:v>2.2739486969489339E-2</c:v>
                </c:pt>
                <c:pt idx="1">
                  <c:v>2.2739486969489339E-2</c:v>
                </c:pt>
                <c:pt idx="2">
                  <c:v>2.2739486969489339E-2</c:v>
                </c:pt>
                <c:pt idx="3">
                  <c:v>2.2739486969489339E-2</c:v>
                </c:pt>
                <c:pt idx="4">
                  <c:v>2.2739486969489339E-2</c:v>
                </c:pt>
                <c:pt idx="5">
                  <c:v>2.2739486969489339E-2</c:v>
                </c:pt>
                <c:pt idx="6">
                  <c:v>2.2739486969489339E-2</c:v>
                </c:pt>
                <c:pt idx="7">
                  <c:v>2.2739486969489339E-2</c:v>
                </c:pt>
                <c:pt idx="8">
                  <c:v>2.2739486969489339E-2</c:v>
                </c:pt>
                <c:pt idx="9">
                  <c:v>2.2739486969489339E-2</c:v>
                </c:pt>
                <c:pt idx="10">
                  <c:v>2.2739486969489339E-2</c:v>
                </c:pt>
                <c:pt idx="11">
                  <c:v>2.2739486969489339E-2</c:v>
                </c:pt>
                <c:pt idx="12">
                  <c:v>2.2739486969489339E-2</c:v>
                </c:pt>
                <c:pt idx="13">
                  <c:v>2.2739486969489339E-2</c:v>
                </c:pt>
                <c:pt idx="14">
                  <c:v>2.2739486969489339E-2</c:v>
                </c:pt>
                <c:pt idx="15">
                  <c:v>2.2739486969489339E-2</c:v>
                </c:pt>
                <c:pt idx="16">
                  <c:v>2.2739486969489339E-2</c:v>
                </c:pt>
                <c:pt idx="17">
                  <c:v>2.2739486969489339E-2</c:v>
                </c:pt>
                <c:pt idx="18">
                  <c:v>2.2739486969489339E-2</c:v>
                </c:pt>
                <c:pt idx="19">
                  <c:v>2.2739486969489339E-2</c:v>
                </c:pt>
                <c:pt idx="20">
                  <c:v>2.2739486969489339E-2</c:v>
                </c:pt>
                <c:pt idx="21">
                  <c:v>2.2739486969489339E-2</c:v>
                </c:pt>
                <c:pt idx="22">
                  <c:v>2.2739486969489339E-2</c:v>
                </c:pt>
                <c:pt idx="23">
                  <c:v>2.2739486969489339E-2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9A-472C-9BA2-509E99DA6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354799"/>
        <c:axId val="1672369359"/>
      </c:lineChart>
      <c:catAx>
        <c:axId val="16723547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369359"/>
        <c:crosses val="autoZero"/>
        <c:auto val="1"/>
        <c:lblAlgn val="ctr"/>
        <c:lblOffset val="100"/>
        <c:noMultiLvlLbl val="0"/>
      </c:catAx>
      <c:valAx>
        <c:axId val="1672369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i(p)</a:t>
                </a:r>
              </a:p>
            </c:rich>
          </c:tx>
          <c:layout>
            <c:manualLayout>
              <c:xMode val="edge"/>
              <c:yMode val="edge"/>
              <c:x val="1.2132240272618127E-2"/>
              <c:y val="0.432175223231779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23547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d(p) vs 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9'!$B$3</c:f>
              <c:strCache>
                <c:ptCount val="1"/>
                <c:pt idx="0">
                  <c:v>d(p)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'Question 9'!$B$4:$B$27</c:f>
              <c:numCache>
                <c:formatCode>0.0000</c:formatCode>
                <c:ptCount val="24"/>
                <c:pt idx="0">
                  <c:v>3.8461538461538547E-2</c:v>
                </c:pt>
                <c:pt idx="1">
                  <c:v>3.8838648618159777E-2</c:v>
                </c:pt>
                <c:pt idx="2">
                  <c:v>3.8965449377143302E-2</c:v>
                </c:pt>
                <c:pt idx="3">
                  <c:v>3.9029057029738468E-2</c:v>
                </c:pt>
                <c:pt idx="4">
                  <c:v>3.9067288143902479E-2</c:v>
                </c:pt>
                <c:pt idx="5">
                  <c:v>3.9092803316404634E-2</c:v>
                </c:pt>
                <c:pt idx="6">
                  <c:v>3.9111042052140332E-2</c:v>
                </c:pt>
                <c:pt idx="7">
                  <c:v>3.9124728553763255E-2</c:v>
                </c:pt>
                <c:pt idx="8">
                  <c:v>3.9135378027694734E-2</c:v>
                </c:pt>
                <c:pt idx="9">
                  <c:v>3.9143900390792297E-2</c:v>
                </c:pt>
                <c:pt idx="10">
                  <c:v>3.9150875074569269E-2</c:v>
                </c:pt>
                <c:pt idx="11">
                  <c:v>3.9156688577252741E-2</c:v>
                </c:pt>
                <c:pt idx="12">
                  <c:v>3.9161608594186492E-2</c:v>
                </c:pt>
                <c:pt idx="13">
                  <c:v>3.9165826407790982E-2</c:v>
                </c:pt>
                <c:pt idx="14">
                  <c:v>3.9169482336314232E-2</c:v>
                </c:pt>
                <c:pt idx="15">
                  <c:v>3.9172681647119845E-2</c:v>
                </c:pt>
                <c:pt idx="16">
                  <c:v>3.9175504857830168E-2</c:v>
                </c:pt>
                <c:pt idx="17">
                  <c:v>3.9178014606263467E-2</c:v>
                </c:pt>
                <c:pt idx="18">
                  <c:v>3.9180260352408514E-2</c:v>
                </c:pt>
                <c:pt idx="19">
                  <c:v>3.9182281670715469E-2</c:v>
                </c:pt>
                <c:pt idx="20">
                  <c:v>3.9184110602349387E-2</c:v>
                </c:pt>
                <c:pt idx="21">
                  <c:v>3.91857733662615E-2</c:v>
                </c:pt>
                <c:pt idx="22">
                  <c:v>3.9187291624181775E-2</c:v>
                </c:pt>
                <c:pt idx="23">
                  <c:v>3.918868342952031E-2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87-4B13-884F-01DCFDB04ADF}"/>
            </c:ext>
          </c:extLst>
        </c:ser>
        <c:ser>
          <c:idx val="1"/>
          <c:order val="1"/>
          <c:tx>
            <c:strRef>
              <c:f>'Question 9'!$C$3</c:f>
              <c:strCache>
                <c:ptCount val="1"/>
                <c:pt idx="0">
                  <c:v>delta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'Question 9'!$C$4:$C$27</c:f>
              <c:numCache>
                <c:formatCode>0.0000</c:formatCode>
                <c:ptCount val="24"/>
                <c:pt idx="0">
                  <c:v>3.9220713153281329E-2</c:v>
                </c:pt>
                <c:pt idx="1">
                  <c:v>3.9220713153281329E-2</c:v>
                </c:pt>
                <c:pt idx="2">
                  <c:v>3.9220713153281329E-2</c:v>
                </c:pt>
                <c:pt idx="3">
                  <c:v>3.9220713153281329E-2</c:v>
                </c:pt>
                <c:pt idx="4">
                  <c:v>3.9220713153281329E-2</c:v>
                </c:pt>
                <c:pt idx="5">
                  <c:v>3.9220713153281329E-2</c:v>
                </c:pt>
                <c:pt idx="6">
                  <c:v>3.9220713153281329E-2</c:v>
                </c:pt>
                <c:pt idx="7">
                  <c:v>3.9220713153281329E-2</c:v>
                </c:pt>
                <c:pt idx="8">
                  <c:v>3.9220713153281329E-2</c:v>
                </c:pt>
                <c:pt idx="9">
                  <c:v>3.9220713153281329E-2</c:v>
                </c:pt>
                <c:pt idx="10">
                  <c:v>3.9220713153281329E-2</c:v>
                </c:pt>
                <c:pt idx="11">
                  <c:v>3.9220713153281329E-2</c:v>
                </c:pt>
                <c:pt idx="12">
                  <c:v>3.9220713153281329E-2</c:v>
                </c:pt>
                <c:pt idx="13">
                  <c:v>3.9220713153281329E-2</c:v>
                </c:pt>
                <c:pt idx="14">
                  <c:v>3.9220713153281329E-2</c:v>
                </c:pt>
                <c:pt idx="15">
                  <c:v>3.9220713153281329E-2</c:v>
                </c:pt>
                <c:pt idx="16">
                  <c:v>3.9220713153281329E-2</c:v>
                </c:pt>
                <c:pt idx="17">
                  <c:v>3.9220713153281329E-2</c:v>
                </c:pt>
                <c:pt idx="18">
                  <c:v>3.9220713153281329E-2</c:v>
                </c:pt>
                <c:pt idx="19">
                  <c:v>3.9220713153281329E-2</c:v>
                </c:pt>
                <c:pt idx="20">
                  <c:v>3.9220713153281329E-2</c:v>
                </c:pt>
                <c:pt idx="21">
                  <c:v>3.9220713153281329E-2</c:v>
                </c:pt>
                <c:pt idx="22">
                  <c:v>3.9220713153281329E-2</c:v>
                </c:pt>
                <c:pt idx="23">
                  <c:v>3.9220713153281329E-2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87-4B13-884F-01DCFDB04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714175"/>
        <c:axId val="1676722495"/>
      </c:lineChart>
      <c:catAx>
        <c:axId val="16767141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22495"/>
        <c:crosses val="autoZero"/>
        <c:auto val="1"/>
        <c:lblAlgn val="ctr"/>
        <c:lblOffset val="100"/>
        <c:noMultiLvlLbl val="0"/>
      </c:catAx>
      <c:valAx>
        <c:axId val="1676722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d(p)</a:t>
                </a:r>
              </a:p>
            </c:rich>
          </c:tx>
          <c:layout>
            <c:manualLayout>
              <c:xMode val="edge"/>
              <c:yMode val="edge"/>
              <c:x val="1.624600953964218E-2"/>
              <c:y val="0.39008661417322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14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d(p) vs 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'Question 10'!$B$3</c:f>
              <c:strCache>
                <c:ptCount val="1"/>
                <c:pt idx="0">
                  <c:v>d(p)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'Question 10'!$B$4:$B$27</c:f>
              <c:numCache>
                <c:formatCode>0.0000</c:formatCode>
                <c:ptCount val="24"/>
                <c:pt idx="0">
                  <c:v>6.9767441860465129E-2</c:v>
                </c:pt>
                <c:pt idx="1">
                  <c:v>7.1028711318351423E-2</c:v>
                </c:pt>
                <c:pt idx="2">
                  <c:v>7.1455911313816567E-2</c:v>
                </c:pt>
                <c:pt idx="3">
                  <c:v>7.1670799251520201E-2</c:v>
                </c:pt>
                <c:pt idx="4">
                  <c:v>7.1800146392685393E-2</c:v>
                </c:pt>
                <c:pt idx="5">
                  <c:v>7.1886550998352394E-2</c:v>
                </c:pt>
                <c:pt idx="6">
                  <c:v>7.1948353560157607E-2</c:v>
                </c:pt>
                <c:pt idx="7">
                  <c:v>7.199475202143546E-2</c:v>
                </c:pt>
                <c:pt idx="8">
                  <c:v>7.2030867320454717E-2</c:v>
                </c:pt>
                <c:pt idx="9">
                  <c:v>7.2059776965500699E-2</c:v>
                </c:pt>
                <c:pt idx="10">
                  <c:v>7.2083441826528816E-2</c:v>
                </c:pt>
                <c:pt idx="11">
                  <c:v>7.2103170464647537E-2</c:v>
                </c:pt>
                <c:pt idx="12">
                  <c:v>7.2119869554105764E-2</c:v>
                </c:pt>
                <c:pt idx="13">
                  <c:v>7.2134187165804997E-2</c:v>
                </c:pt>
                <c:pt idx="14">
                  <c:v>7.2146598829679331E-2</c:v>
                </c:pt>
                <c:pt idx="15">
                  <c:v>7.2157461372427179E-2</c:v>
                </c:pt>
                <c:pt idx="16">
                  <c:v>7.2167047780644866E-2</c:v>
                </c:pt>
                <c:pt idx="17">
                  <c:v>7.2175570458535621E-2</c:v>
                </c:pt>
                <c:pt idx="18">
                  <c:v>7.2183197150400336E-2</c:v>
                </c:pt>
                <c:pt idx="19">
                  <c:v>7.2190062092123419E-2</c:v>
                </c:pt>
                <c:pt idx="20">
                  <c:v>7.2196273980222991E-2</c:v>
                </c:pt>
                <c:pt idx="21">
                  <c:v>7.2201921769874611E-2</c:v>
                </c:pt>
                <c:pt idx="22">
                  <c:v>7.2207078962018167E-2</c:v>
                </c:pt>
                <c:pt idx="23">
                  <c:v>7.2211806819731272E-2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7F-47DF-90C2-3DC625FE1834}"/>
            </c:ext>
          </c:extLst>
        </c:ser>
        <c:ser>
          <c:idx val="1"/>
          <c:order val="1"/>
          <c:tx>
            <c:strRef>
              <c:f>'Question 10'!$C$3</c:f>
              <c:strCache>
                <c:ptCount val="1"/>
                <c:pt idx="0">
                  <c:v>delta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'Question 10'!$C$4:$C$27</c:f>
              <c:numCache>
                <c:formatCode>0.0000</c:formatCode>
                <c:ptCount val="24"/>
                <c:pt idx="0">
                  <c:v>7.2320661579626078E-2</c:v>
                </c:pt>
                <c:pt idx="1">
                  <c:v>7.2320661579626078E-2</c:v>
                </c:pt>
                <c:pt idx="2">
                  <c:v>7.2320661579626078E-2</c:v>
                </c:pt>
                <c:pt idx="3">
                  <c:v>7.2320661579626078E-2</c:v>
                </c:pt>
                <c:pt idx="4">
                  <c:v>7.2320661579626078E-2</c:v>
                </c:pt>
                <c:pt idx="5">
                  <c:v>7.2320661579626078E-2</c:v>
                </c:pt>
                <c:pt idx="6">
                  <c:v>7.2320661579626078E-2</c:v>
                </c:pt>
                <c:pt idx="7">
                  <c:v>7.2320661579626078E-2</c:v>
                </c:pt>
                <c:pt idx="8">
                  <c:v>7.2320661579626078E-2</c:v>
                </c:pt>
                <c:pt idx="9">
                  <c:v>7.2320661579626078E-2</c:v>
                </c:pt>
                <c:pt idx="10">
                  <c:v>7.2320661579626078E-2</c:v>
                </c:pt>
                <c:pt idx="11">
                  <c:v>7.2320661579626078E-2</c:v>
                </c:pt>
                <c:pt idx="12">
                  <c:v>7.2320661579626078E-2</c:v>
                </c:pt>
                <c:pt idx="13">
                  <c:v>7.2320661579626078E-2</c:v>
                </c:pt>
                <c:pt idx="14">
                  <c:v>7.2320661579626078E-2</c:v>
                </c:pt>
                <c:pt idx="15">
                  <c:v>7.2320661579626078E-2</c:v>
                </c:pt>
                <c:pt idx="16">
                  <c:v>7.2320661579626078E-2</c:v>
                </c:pt>
                <c:pt idx="17">
                  <c:v>7.2320661579626078E-2</c:v>
                </c:pt>
                <c:pt idx="18">
                  <c:v>7.2320661579626078E-2</c:v>
                </c:pt>
                <c:pt idx="19">
                  <c:v>7.2320661579626078E-2</c:v>
                </c:pt>
                <c:pt idx="20">
                  <c:v>7.2320661579626078E-2</c:v>
                </c:pt>
                <c:pt idx="21">
                  <c:v>7.2320661579626078E-2</c:v>
                </c:pt>
                <c:pt idx="22">
                  <c:v>7.2320661579626078E-2</c:v>
                </c:pt>
                <c:pt idx="23">
                  <c:v>7.2320661579626078E-2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7F-47DF-90C2-3DC625FE1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766175"/>
        <c:axId val="1676762015"/>
      </c:lineChart>
      <c:catAx>
        <c:axId val="16767661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62015"/>
        <c:crosses val="autoZero"/>
        <c:auto val="1"/>
        <c:lblAlgn val="ctr"/>
        <c:lblOffset val="100"/>
        <c:noMultiLvlLbl val="0"/>
      </c:catAx>
      <c:valAx>
        <c:axId val="1676762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d(p)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377874015748031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766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3</xdr:row>
      <xdr:rowOff>185737</xdr:rowOff>
    </xdr:from>
    <xdr:to>
      <xdr:col>12</xdr:col>
      <xdr:colOff>361950</xdr:colOff>
      <xdr:row>20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C6095F-C8F9-4144-8C4F-6537445B07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14286</xdr:colOff>
      <xdr:row>3</xdr:row>
      <xdr:rowOff>0</xdr:rowOff>
    </xdr:from>
    <xdr:to>
      <xdr:col>12</xdr:col>
      <xdr:colOff>609599</xdr:colOff>
      <xdr:row>19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630D37-5D94-4DB5-83BE-019048B31F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5</xdr:row>
      <xdr:rowOff>180975</xdr:rowOff>
    </xdr:from>
    <xdr:to>
      <xdr:col>11</xdr:col>
      <xdr:colOff>309562</xdr:colOff>
      <xdr:row>20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59736-6637-43DE-8478-3A6353FBFC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17369-8117-4E48-A6A8-2B0BCDE79C41}">
  <dimension ref="A1:B14"/>
  <sheetViews>
    <sheetView workbookViewId="0">
      <selection activeCell="D19" sqref="D19"/>
    </sheetView>
  </sheetViews>
  <sheetFormatPr defaultRowHeight="15" x14ac:dyDescent="0.25"/>
  <cols>
    <col min="2" max="2" width="16.5703125" customWidth="1"/>
  </cols>
  <sheetData>
    <row r="1" spans="1:2" x14ac:dyDescent="0.25">
      <c r="A1" t="s">
        <v>0</v>
      </c>
    </row>
    <row r="3" spans="1:2" x14ac:dyDescent="0.25">
      <c r="A3" t="s">
        <v>1</v>
      </c>
      <c r="B3" s="4">
        <v>1.4E-2</v>
      </c>
    </row>
    <row r="4" spans="1:2" x14ac:dyDescent="0.25">
      <c r="A4" t="s">
        <v>7</v>
      </c>
      <c r="B4">
        <v>2</v>
      </c>
    </row>
    <row r="5" spans="1:2" x14ac:dyDescent="0.25">
      <c r="A5" t="s">
        <v>8</v>
      </c>
      <c r="B5">
        <v>4</v>
      </c>
    </row>
    <row r="6" spans="1:2" x14ac:dyDescent="0.25">
      <c r="A6" t="s">
        <v>9</v>
      </c>
      <c r="B6">
        <v>12</v>
      </c>
    </row>
    <row r="8" spans="1:2" x14ac:dyDescent="0.25">
      <c r="A8" t="s">
        <v>2</v>
      </c>
      <c r="B8" s="5">
        <f>d/(1-d)</f>
        <v>1.4198782961460446E-2</v>
      </c>
    </row>
    <row r="10" spans="1:2" x14ac:dyDescent="0.25">
      <c r="A10" t="s">
        <v>3</v>
      </c>
      <c r="B10">
        <f>B4*(1-((1+$B$8)^(-1/B4)))</f>
        <v>1.4049346030974519E-2</v>
      </c>
    </row>
    <row r="11" spans="1:2" x14ac:dyDescent="0.25">
      <c r="A11" t="s">
        <v>4</v>
      </c>
      <c r="B11">
        <f t="shared" ref="B11:B12" si="0">B5*(1-((1+$B$8)^(-1/B5)))</f>
        <v>1.4074106088748817E-2</v>
      </c>
    </row>
    <row r="12" spans="1:2" x14ac:dyDescent="0.25">
      <c r="A12" t="s">
        <v>5</v>
      </c>
      <c r="B12">
        <f t="shared" si="0"/>
        <v>1.4090645136080937E-2</v>
      </c>
    </row>
    <row r="14" spans="1:2" x14ac:dyDescent="0.25">
      <c r="A14" t="s">
        <v>6</v>
      </c>
      <c r="B14">
        <f>LN(1+B8)</f>
        <v>1.4098924379501675E-2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102BA-4520-4076-A3A5-76D686F8DC4C}">
  <dimension ref="A1:C27"/>
  <sheetViews>
    <sheetView topLeftCell="A4" workbookViewId="0">
      <selection activeCell="G26" sqref="G26"/>
    </sheetView>
  </sheetViews>
  <sheetFormatPr defaultRowHeight="15" x14ac:dyDescent="0.25"/>
  <sheetData>
    <row r="1" spans="1:3" x14ac:dyDescent="0.25">
      <c r="A1" t="s">
        <v>2</v>
      </c>
      <c r="B1" s="1">
        <v>7.4999999999999997E-2</v>
      </c>
    </row>
    <row r="3" spans="1:3" x14ac:dyDescent="0.25">
      <c r="A3" t="s">
        <v>23</v>
      </c>
      <c r="B3" s="2" t="s">
        <v>29</v>
      </c>
      <c r="C3" s="2" t="s">
        <v>6</v>
      </c>
    </row>
    <row r="4" spans="1:3" x14ac:dyDescent="0.25">
      <c r="A4">
        <v>1</v>
      </c>
      <c r="B4" s="3">
        <f>A4*(1-((1+$B$1)^(-1/A4)))</f>
        <v>6.9767441860465129E-2</v>
      </c>
      <c r="C4" s="3">
        <f>LN(1+$B$1)</f>
        <v>7.2320661579626078E-2</v>
      </c>
    </row>
    <row r="5" spans="1:3" x14ac:dyDescent="0.25">
      <c r="A5">
        <v>2</v>
      </c>
      <c r="B5" s="3">
        <f t="shared" ref="B5:B27" si="0">A5*(1-((1+$B$1)^(-1/A5)))</f>
        <v>7.1028711318351423E-2</v>
      </c>
      <c r="C5" s="3">
        <f t="shared" ref="C5:C27" si="1">LN(1+$B$1)</f>
        <v>7.2320661579626078E-2</v>
      </c>
    </row>
    <row r="6" spans="1:3" x14ac:dyDescent="0.25">
      <c r="A6">
        <v>3</v>
      </c>
      <c r="B6" s="3">
        <f t="shared" si="0"/>
        <v>7.1455911313816567E-2</v>
      </c>
      <c r="C6" s="3">
        <f t="shared" si="1"/>
        <v>7.2320661579626078E-2</v>
      </c>
    </row>
    <row r="7" spans="1:3" x14ac:dyDescent="0.25">
      <c r="A7">
        <v>4</v>
      </c>
      <c r="B7" s="3">
        <f t="shared" si="0"/>
        <v>7.1670799251520201E-2</v>
      </c>
      <c r="C7" s="3">
        <f t="shared" si="1"/>
        <v>7.2320661579626078E-2</v>
      </c>
    </row>
    <row r="8" spans="1:3" x14ac:dyDescent="0.25">
      <c r="A8">
        <v>5</v>
      </c>
      <c r="B8" s="3">
        <f t="shared" si="0"/>
        <v>7.1800146392685393E-2</v>
      </c>
      <c r="C8" s="3">
        <f t="shared" si="1"/>
        <v>7.2320661579626078E-2</v>
      </c>
    </row>
    <row r="9" spans="1:3" x14ac:dyDescent="0.25">
      <c r="A9">
        <v>6</v>
      </c>
      <c r="B9" s="3">
        <f t="shared" si="0"/>
        <v>7.1886550998352394E-2</v>
      </c>
      <c r="C9" s="3">
        <f t="shared" si="1"/>
        <v>7.2320661579626078E-2</v>
      </c>
    </row>
    <row r="10" spans="1:3" x14ac:dyDescent="0.25">
      <c r="A10">
        <v>7</v>
      </c>
      <c r="B10" s="3">
        <f t="shared" si="0"/>
        <v>7.1948353560157607E-2</v>
      </c>
      <c r="C10" s="3">
        <f t="shared" si="1"/>
        <v>7.2320661579626078E-2</v>
      </c>
    </row>
    <row r="11" spans="1:3" x14ac:dyDescent="0.25">
      <c r="A11">
        <v>8</v>
      </c>
      <c r="B11" s="3">
        <f t="shared" si="0"/>
        <v>7.199475202143546E-2</v>
      </c>
      <c r="C11" s="3">
        <f t="shared" si="1"/>
        <v>7.2320661579626078E-2</v>
      </c>
    </row>
    <row r="12" spans="1:3" x14ac:dyDescent="0.25">
      <c r="A12">
        <v>9</v>
      </c>
      <c r="B12" s="3">
        <f t="shared" si="0"/>
        <v>7.2030867320454717E-2</v>
      </c>
      <c r="C12" s="3">
        <f t="shared" si="1"/>
        <v>7.2320661579626078E-2</v>
      </c>
    </row>
    <row r="13" spans="1:3" x14ac:dyDescent="0.25">
      <c r="A13">
        <v>10</v>
      </c>
      <c r="B13" s="3">
        <f t="shared" si="0"/>
        <v>7.2059776965500699E-2</v>
      </c>
      <c r="C13" s="3">
        <f t="shared" si="1"/>
        <v>7.2320661579626078E-2</v>
      </c>
    </row>
    <row r="14" spans="1:3" x14ac:dyDescent="0.25">
      <c r="A14">
        <v>11</v>
      </c>
      <c r="B14" s="3">
        <f t="shared" si="0"/>
        <v>7.2083441826528816E-2</v>
      </c>
      <c r="C14" s="3">
        <f t="shared" si="1"/>
        <v>7.2320661579626078E-2</v>
      </c>
    </row>
    <row r="15" spans="1:3" x14ac:dyDescent="0.25">
      <c r="A15">
        <v>12</v>
      </c>
      <c r="B15" s="3">
        <f t="shared" si="0"/>
        <v>7.2103170464647537E-2</v>
      </c>
      <c r="C15" s="3">
        <f t="shared" si="1"/>
        <v>7.2320661579626078E-2</v>
      </c>
    </row>
    <row r="16" spans="1:3" x14ac:dyDescent="0.25">
      <c r="A16">
        <v>13</v>
      </c>
      <c r="B16" s="3">
        <f t="shared" si="0"/>
        <v>7.2119869554105764E-2</v>
      </c>
      <c r="C16" s="3">
        <f t="shared" si="1"/>
        <v>7.2320661579626078E-2</v>
      </c>
    </row>
    <row r="17" spans="1:3" x14ac:dyDescent="0.25">
      <c r="A17">
        <v>14</v>
      </c>
      <c r="B17" s="3">
        <f t="shared" si="0"/>
        <v>7.2134187165804997E-2</v>
      </c>
      <c r="C17" s="3">
        <f t="shared" si="1"/>
        <v>7.2320661579626078E-2</v>
      </c>
    </row>
    <row r="18" spans="1:3" x14ac:dyDescent="0.25">
      <c r="A18">
        <v>15</v>
      </c>
      <c r="B18" s="3">
        <f t="shared" si="0"/>
        <v>7.2146598829679331E-2</v>
      </c>
      <c r="C18" s="3">
        <f t="shared" si="1"/>
        <v>7.2320661579626078E-2</v>
      </c>
    </row>
    <row r="19" spans="1:3" x14ac:dyDescent="0.25">
      <c r="A19">
        <v>16</v>
      </c>
      <c r="B19" s="3">
        <f t="shared" si="0"/>
        <v>7.2157461372427179E-2</v>
      </c>
      <c r="C19" s="3">
        <f t="shared" si="1"/>
        <v>7.2320661579626078E-2</v>
      </c>
    </row>
    <row r="20" spans="1:3" x14ac:dyDescent="0.25">
      <c r="A20">
        <v>17</v>
      </c>
      <c r="B20" s="3">
        <f t="shared" si="0"/>
        <v>7.2167047780644866E-2</v>
      </c>
      <c r="C20" s="3">
        <f t="shared" si="1"/>
        <v>7.2320661579626078E-2</v>
      </c>
    </row>
    <row r="21" spans="1:3" x14ac:dyDescent="0.25">
      <c r="A21">
        <v>18</v>
      </c>
      <c r="B21" s="3">
        <f t="shared" si="0"/>
        <v>7.2175570458535621E-2</v>
      </c>
      <c r="C21" s="3">
        <f t="shared" si="1"/>
        <v>7.2320661579626078E-2</v>
      </c>
    </row>
    <row r="22" spans="1:3" x14ac:dyDescent="0.25">
      <c r="A22">
        <v>19</v>
      </c>
      <c r="B22" s="3">
        <f t="shared" si="0"/>
        <v>7.2183197150400336E-2</v>
      </c>
      <c r="C22" s="3">
        <f t="shared" si="1"/>
        <v>7.2320661579626078E-2</v>
      </c>
    </row>
    <row r="23" spans="1:3" x14ac:dyDescent="0.25">
      <c r="A23">
        <v>20</v>
      </c>
      <c r="B23" s="3">
        <f t="shared" si="0"/>
        <v>7.2190062092123419E-2</v>
      </c>
      <c r="C23" s="3">
        <f t="shared" si="1"/>
        <v>7.2320661579626078E-2</v>
      </c>
    </row>
    <row r="24" spans="1:3" x14ac:dyDescent="0.25">
      <c r="A24">
        <v>21</v>
      </c>
      <c r="B24" s="3">
        <f t="shared" si="0"/>
        <v>7.2196273980222991E-2</v>
      </c>
      <c r="C24" s="3">
        <f t="shared" si="1"/>
        <v>7.2320661579626078E-2</v>
      </c>
    </row>
    <row r="25" spans="1:3" x14ac:dyDescent="0.25">
      <c r="A25">
        <v>22</v>
      </c>
      <c r="B25" s="3">
        <f t="shared" si="0"/>
        <v>7.2201921769874611E-2</v>
      </c>
      <c r="C25" s="3">
        <f t="shared" si="1"/>
        <v>7.2320661579626078E-2</v>
      </c>
    </row>
    <row r="26" spans="1:3" x14ac:dyDescent="0.25">
      <c r="A26">
        <v>23</v>
      </c>
      <c r="B26" s="3">
        <f t="shared" si="0"/>
        <v>7.2207078962018167E-2</v>
      </c>
      <c r="C26" s="3">
        <f t="shared" si="1"/>
        <v>7.2320661579626078E-2</v>
      </c>
    </row>
    <row r="27" spans="1:3" x14ac:dyDescent="0.25">
      <c r="A27">
        <v>24</v>
      </c>
      <c r="B27" s="3">
        <f t="shared" si="0"/>
        <v>7.2211806819731272E-2</v>
      </c>
      <c r="C27" s="3">
        <f t="shared" si="1"/>
        <v>7.2320661579626078E-2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8E564-2FFD-4779-8D78-92D360682204}">
  <dimension ref="A1:H19"/>
  <sheetViews>
    <sheetView topLeftCell="C1" workbookViewId="0">
      <selection sqref="A1:H19"/>
    </sheetView>
  </sheetViews>
  <sheetFormatPr defaultRowHeight="15" x14ac:dyDescent="0.25"/>
  <cols>
    <col min="1" max="1" width="18.140625" customWidth="1"/>
    <col min="4" max="4" width="16.42578125" customWidth="1"/>
    <col min="7" max="7" width="16.7109375" customWidth="1"/>
  </cols>
  <sheetData>
    <row r="1" spans="1:8" x14ac:dyDescent="0.25">
      <c r="A1" t="s">
        <v>30</v>
      </c>
    </row>
    <row r="3" spans="1:8" x14ac:dyDescent="0.25">
      <c r="A3" t="s">
        <v>31</v>
      </c>
      <c r="B3">
        <v>10000</v>
      </c>
    </row>
    <row r="5" spans="1:8" x14ac:dyDescent="0.25">
      <c r="A5" t="s">
        <v>12</v>
      </c>
      <c r="B5" s="6"/>
      <c r="D5" t="s">
        <v>13</v>
      </c>
      <c r="G5" t="s">
        <v>17</v>
      </c>
    </row>
    <row r="6" spans="1:8" x14ac:dyDescent="0.25">
      <c r="A6" t="s">
        <v>6</v>
      </c>
      <c r="B6" s="6">
        <v>6.3E-2</v>
      </c>
      <c r="D6" t="s">
        <v>14</v>
      </c>
      <c r="E6" s="6">
        <v>0.08</v>
      </c>
      <c r="G6" t="s">
        <v>15</v>
      </c>
      <c r="H6" s="1">
        <v>0.05</v>
      </c>
    </row>
    <row r="7" spans="1:8" x14ac:dyDescent="0.25">
      <c r="A7" t="s">
        <v>2</v>
      </c>
      <c r="B7" s="6">
        <f>EXP(B6)-1</f>
        <v>6.5026839231305367E-2</v>
      </c>
      <c r="D7" t="s">
        <v>16</v>
      </c>
      <c r="E7">
        <f>((1+(E6/2))^2)-1</f>
        <v>8.1600000000000117E-2</v>
      </c>
      <c r="G7" t="s">
        <v>16</v>
      </c>
      <c r="H7">
        <f>((1+(H6/12))^12)-1</f>
        <v>5.116189788173342E-2</v>
      </c>
    </row>
    <row r="9" spans="1:8" x14ac:dyDescent="0.25">
      <c r="A9" t="s">
        <v>32</v>
      </c>
      <c r="B9" t="s">
        <v>30</v>
      </c>
      <c r="D9" t="s">
        <v>32</v>
      </c>
      <c r="E9" t="s">
        <v>30</v>
      </c>
      <c r="G9" t="s">
        <v>32</v>
      </c>
      <c r="H9" t="s">
        <v>30</v>
      </c>
    </row>
    <row r="10" spans="1:8" x14ac:dyDescent="0.25">
      <c r="A10">
        <v>1</v>
      </c>
      <c r="B10">
        <f>$B$3/(1+$B$7)^A10</f>
        <v>9389.4347368913332</v>
      </c>
      <c r="D10">
        <v>1</v>
      </c>
      <c r="E10">
        <f>$B$3/(1+$E$7)^D10</f>
        <v>9245.5621301775136</v>
      </c>
      <c r="G10">
        <v>1</v>
      </c>
      <c r="H10">
        <f>$B$3/(1+$H$7)^G10</f>
        <v>9513.2824164875728</v>
      </c>
    </row>
    <row r="11" spans="1:8" x14ac:dyDescent="0.25">
      <c r="A11">
        <v>2</v>
      </c>
      <c r="B11">
        <f t="shared" ref="B11:B19" si="0">$B$3/(1+$B$7)^A11</f>
        <v>8816.1484678341621</v>
      </c>
      <c r="D11">
        <v>2</v>
      </c>
      <c r="E11">
        <f t="shared" ref="E11:E19" si="1">$B$3/(1+$E$7)^D11</f>
        <v>8548.0419102972573</v>
      </c>
      <c r="G11">
        <v>2</v>
      </c>
      <c r="H11">
        <f t="shared" ref="H11:H19" si="2">$B$3/(1+$H$7)^G11</f>
        <v>9050.2542335851631</v>
      </c>
    </row>
    <row r="12" spans="1:8" x14ac:dyDescent="0.25">
      <c r="A12">
        <v>3</v>
      </c>
      <c r="B12">
        <f t="shared" si="0"/>
        <v>8277.8650669473373</v>
      </c>
      <c r="D12">
        <v>3</v>
      </c>
      <c r="E12">
        <f t="shared" si="1"/>
        <v>7903.1452573014567</v>
      </c>
      <c r="G12">
        <v>3</v>
      </c>
      <c r="H12">
        <f t="shared" si="2"/>
        <v>8609.7624465107947</v>
      </c>
    </row>
    <row r="13" spans="1:8" x14ac:dyDescent="0.25">
      <c r="A13">
        <v>4</v>
      </c>
      <c r="B13">
        <f t="shared" si="0"/>
        <v>7772.447380689463</v>
      </c>
      <c r="D13">
        <v>4</v>
      </c>
      <c r="E13">
        <f t="shared" si="1"/>
        <v>7306.9020500198376</v>
      </c>
      <c r="G13">
        <v>4</v>
      </c>
      <c r="H13">
        <f t="shared" si="2"/>
        <v>8190.7101692526157</v>
      </c>
    </row>
    <row r="14" spans="1:8" x14ac:dyDescent="0.25">
      <c r="A14">
        <v>5</v>
      </c>
      <c r="B14">
        <f t="shared" si="0"/>
        <v>7297.8887426905694</v>
      </c>
      <c r="D14">
        <v>5</v>
      </c>
      <c r="E14">
        <f t="shared" si="1"/>
        <v>6755.6416882579852</v>
      </c>
      <c r="G14">
        <v>5</v>
      </c>
      <c r="H14">
        <f t="shared" si="2"/>
        <v>7792.0539031696862</v>
      </c>
    </row>
    <row r="15" spans="1:8" x14ac:dyDescent="0.25">
      <c r="A15">
        <v>6</v>
      </c>
      <c r="B15">
        <f t="shared" si="0"/>
        <v>6852.3050066587039</v>
      </c>
      <c r="D15">
        <v>6</v>
      </c>
      <c r="E15">
        <f t="shared" si="1"/>
        <v>6245.9704958006514</v>
      </c>
      <c r="G15">
        <v>6</v>
      </c>
      <c r="H15">
        <f t="shared" si="2"/>
        <v>7412.8009385347541</v>
      </c>
    </row>
    <row r="16" spans="1:8" x14ac:dyDescent="0.25">
      <c r="A16">
        <v>7</v>
      </c>
      <c r="B16">
        <f t="shared" si="0"/>
        <v>6433.9270657295638</v>
      </c>
      <c r="D16">
        <v>7</v>
      </c>
      <c r="E16">
        <f t="shared" si="1"/>
        <v>5774.7508282180579</v>
      </c>
      <c r="G16">
        <v>7</v>
      </c>
      <c r="H16">
        <f t="shared" si="2"/>
        <v>7052.006882548525</v>
      </c>
    </row>
    <row r="17" spans="1:8" x14ac:dyDescent="0.25">
      <c r="A17">
        <v>8</v>
      </c>
      <c r="B17">
        <f t="shared" si="0"/>
        <v>6041.093828558649</v>
      </c>
      <c r="D17">
        <v>8</v>
      </c>
      <c r="E17">
        <f t="shared" si="1"/>
        <v>5339.0817568584107</v>
      </c>
      <c r="G17">
        <v>8</v>
      </c>
      <c r="H17">
        <f t="shared" si="2"/>
        <v>6708.7733076698223</v>
      </c>
    </row>
    <row r="18" spans="1:8" x14ac:dyDescent="0.25">
      <c r="A18">
        <v>9</v>
      </c>
      <c r="B18">
        <f t="shared" si="0"/>
        <v>5672.2456242688431</v>
      </c>
      <c r="D18">
        <v>9</v>
      </c>
      <c r="E18">
        <f t="shared" si="1"/>
        <v>4936.2812101131749</v>
      </c>
      <c r="G18">
        <v>9</v>
      </c>
      <c r="H18">
        <f t="shared" si="2"/>
        <v>6382.2455144056494</v>
      </c>
    </row>
    <row r="19" spans="1:8" x14ac:dyDescent="0.25">
      <c r="A19">
        <v>10</v>
      </c>
      <c r="B19">
        <f t="shared" si="0"/>
        <v>5325.9180100689737</v>
      </c>
      <c r="D19">
        <v>10</v>
      </c>
      <c r="E19">
        <f t="shared" si="1"/>
        <v>4563.8694620129208</v>
      </c>
      <c r="G19">
        <v>10</v>
      </c>
      <c r="H19">
        <f t="shared" si="2"/>
        <v>6071.6104029901944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DC90E-0F1E-4431-A057-3590CCC1FD9E}">
  <dimension ref="A1:H19"/>
  <sheetViews>
    <sheetView workbookViewId="0">
      <selection activeCell="F24" sqref="F24"/>
    </sheetView>
  </sheetViews>
  <sheetFormatPr defaultRowHeight="15" x14ac:dyDescent="0.25"/>
  <sheetData>
    <row r="1" spans="1:8" x14ac:dyDescent="0.25">
      <c r="A1" t="s">
        <v>30</v>
      </c>
    </row>
    <row r="3" spans="1:8" x14ac:dyDescent="0.25">
      <c r="A3" t="s">
        <v>31</v>
      </c>
      <c r="B3">
        <v>17000</v>
      </c>
    </row>
    <row r="5" spans="1:8" x14ac:dyDescent="0.25">
      <c r="A5" t="s">
        <v>12</v>
      </c>
      <c r="B5" s="6"/>
      <c r="D5" t="s">
        <v>13</v>
      </c>
      <c r="G5" t="s">
        <v>17</v>
      </c>
    </row>
    <row r="6" spans="1:8" x14ac:dyDescent="0.25">
      <c r="A6" t="s">
        <v>6</v>
      </c>
      <c r="B6" s="4">
        <v>1.4999999999999999E-2</v>
      </c>
      <c r="D6" t="s">
        <v>14</v>
      </c>
      <c r="E6" s="4">
        <v>3.5000000000000003E-2</v>
      </c>
      <c r="G6" t="s">
        <v>19</v>
      </c>
      <c r="H6" s="1">
        <v>0.06</v>
      </c>
    </row>
    <row r="7" spans="1:8" x14ac:dyDescent="0.25">
      <c r="A7" t="s">
        <v>2</v>
      </c>
      <c r="B7" s="6">
        <f>EXP(B6)-1</f>
        <v>1.511306461571893E-2</v>
      </c>
      <c r="D7" t="s">
        <v>16</v>
      </c>
      <c r="E7">
        <f>((1+(E6/2))^2)-1</f>
        <v>3.5306250000000095E-2</v>
      </c>
      <c r="G7" t="s">
        <v>16</v>
      </c>
      <c r="H7">
        <f>((1+(H6/4))^4)-1</f>
        <v>6.136355062499943E-2</v>
      </c>
    </row>
    <row r="9" spans="1:8" x14ac:dyDescent="0.25">
      <c r="A9" t="s">
        <v>32</v>
      </c>
      <c r="B9" t="s">
        <v>30</v>
      </c>
      <c r="D9" t="s">
        <v>32</v>
      </c>
      <c r="E9" t="s">
        <v>30</v>
      </c>
      <c r="G9" t="s">
        <v>32</v>
      </c>
      <c r="H9" t="s">
        <v>30</v>
      </c>
    </row>
    <row r="10" spans="1:8" x14ac:dyDescent="0.25">
      <c r="A10">
        <v>1</v>
      </c>
      <c r="B10">
        <f>$B$3/(1+$B$7)^A10</f>
        <v>16746.902973252065</v>
      </c>
      <c r="D10">
        <v>1</v>
      </c>
      <c r="E10">
        <f>$B$3/(1+$E$7)^D10</f>
        <v>16420.262120507818</v>
      </c>
      <c r="G10">
        <v>1</v>
      </c>
      <c r="H10">
        <f>$B$3/(1+$H$7)^G10</f>
        <v>16017.131914874315</v>
      </c>
    </row>
    <row r="11" spans="1:8" x14ac:dyDescent="0.25">
      <c r="A11">
        <v>2</v>
      </c>
      <c r="B11">
        <f t="shared" ref="B11:B19" si="0">$B$3/(1+$B$7)^A11</f>
        <v>16497.574070324641</v>
      </c>
      <c r="D11">
        <v>2</v>
      </c>
      <c r="E11">
        <f t="shared" ref="E11:E19" si="1">$B$3/(1+$E$7)^D11</f>
        <v>15860.294594481407</v>
      </c>
      <c r="G11">
        <v>2</v>
      </c>
      <c r="H11">
        <f t="shared" ref="H11:H19" si="2">$B$3/(1+$H$7)^G11</f>
        <v>15091.089104616787</v>
      </c>
    </row>
    <row r="12" spans="1:8" x14ac:dyDescent="0.25">
      <c r="A12">
        <v>3</v>
      </c>
      <c r="B12">
        <f t="shared" si="0"/>
        <v>16251.957191162703</v>
      </c>
      <c r="D12">
        <v>3</v>
      </c>
      <c r="E12">
        <f t="shared" si="1"/>
        <v>15319.423208815175</v>
      </c>
      <c r="G12">
        <v>3</v>
      </c>
      <c r="H12">
        <f t="shared" si="2"/>
        <v>14218.586172221741</v>
      </c>
    </row>
    <row r="13" spans="1:8" x14ac:dyDescent="0.25">
      <c r="A13">
        <v>4</v>
      </c>
      <c r="B13">
        <f t="shared" si="0"/>
        <v>16009.997070932232</v>
      </c>
      <c r="D13">
        <v>4</v>
      </c>
      <c r="E13">
        <f t="shared" si="1"/>
        <v>14796.996742572714</v>
      </c>
      <c r="G13">
        <v>4</v>
      </c>
      <c r="H13">
        <f t="shared" si="2"/>
        <v>13396.527668440205</v>
      </c>
    </row>
    <row r="14" spans="1:8" x14ac:dyDescent="0.25">
      <c r="A14">
        <v>5</v>
      </c>
      <c r="B14">
        <f t="shared" si="0"/>
        <v>15771.639267585402</v>
      </c>
      <c r="D14">
        <v>5</v>
      </c>
      <c r="E14">
        <f t="shared" si="1"/>
        <v>14292.386182902606</v>
      </c>
      <c r="G14">
        <v>5</v>
      </c>
      <c r="H14">
        <f t="shared" si="2"/>
        <v>12621.997109804144</v>
      </c>
    </row>
    <row r="15" spans="1:8" x14ac:dyDescent="0.25">
      <c r="A15">
        <v>6</v>
      </c>
      <c r="B15">
        <f t="shared" si="0"/>
        <v>15536.830149610885</v>
      </c>
      <c r="D15">
        <v>6</v>
      </c>
      <c r="E15">
        <f t="shared" si="1"/>
        <v>13804.983967693235</v>
      </c>
      <c r="G15">
        <v>6</v>
      </c>
      <c r="H15">
        <f t="shared" si="2"/>
        <v>11892.246631582078</v>
      </c>
    </row>
    <row r="16" spans="1:8" x14ac:dyDescent="0.25">
      <c r="A16">
        <v>7</v>
      </c>
      <c r="B16">
        <f t="shared" si="0"/>
        <v>15305.516883966522</v>
      </c>
      <c r="D16">
        <v>7</v>
      </c>
      <c r="E16">
        <f t="shared" si="1"/>
        <v>13334.203254054763</v>
      </c>
      <c r="G16">
        <v>7</v>
      </c>
      <c r="H16">
        <f t="shared" si="2"/>
        <v>11204.687238957053</v>
      </c>
    </row>
    <row r="17" spans="1:8" x14ac:dyDescent="0.25">
      <c r="A17">
        <v>8</v>
      </c>
      <c r="B17">
        <f t="shared" si="0"/>
        <v>15077.647424191682</v>
      </c>
      <c r="D17">
        <v>8</v>
      </c>
      <c r="E17">
        <f t="shared" si="1"/>
        <v>12879.4772117475</v>
      </c>
      <c r="G17">
        <v>8</v>
      </c>
      <c r="H17">
        <f t="shared" si="2"/>
        <v>10556.879621840233</v>
      </c>
    </row>
    <row r="18" spans="1:8" x14ac:dyDescent="0.25">
      <c r="A18">
        <v>9</v>
      </c>
      <c r="B18">
        <f t="shared" si="0"/>
        <v>14853.170498696591</v>
      </c>
      <c r="D18">
        <v>9</v>
      </c>
      <c r="E18">
        <f t="shared" si="1"/>
        <v>12440.258340705948</v>
      </c>
      <c r="G18">
        <v>9</v>
      </c>
      <c r="H18">
        <f t="shared" si="2"/>
        <v>9946.5255007331471</v>
      </c>
    </row>
    <row r="19" spans="1:8" x14ac:dyDescent="0.25">
      <c r="A19">
        <v>10</v>
      </c>
      <c r="B19">
        <f t="shared" si="0"/>
        <v>14632.035599225988</v>
      </c>
      <c r="D19">
        <v>10</v>
      </c>
      <c r="E19">
        <f t="shared" si="1"/>
        <v>12016.017811836784</v>
      </c>
      <c r="G19">
        <v>10</v>
      </c>
      <c r="H19">
        <f t="shared" si="2"/>
        <v>9371.4594729355376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3820F-DA68-4F35-A2E3-81727F8136D9}">
  <dimension ref="A1:N11"/>
  <sheetViews>
    <sheetView topLeftCell="G1" workbookViewId="0">
      <selection sqref="A1:N11"/>
    </sheetView>
  </sheetViews>
  <sheetFormatPr defaultRowHeight="15" x14ac:dyDescent="0.25"/>
  <cols>
    <col min="1" max="1" width="18.140625" customWidth="1"/>
  </cols>
  <sheetData>
    <row r="1" spans="1:14" x14ac:dyDescent="0.25">
      <c r="A1" t="s">
        <v>43</v>
      </c>
    </row>
    <row r="3" spans="1:14" x14ac:dyDescent="0.25">
      <c r="A3" t="s">
        <v>33</v>
      </c>
      <c r="B3">
        <v>10000</v>
      </c>
    </row>
    <row r="5" spans="1:14" x14ac:dyDescent="0.25">
      <c r="A5" t="s">
        <v>35</v>
      </c>
      <c r="B5">
        <v>0.06</v>
      </c>
      <c r="C5" t="s">
        <v>36</v>
      </c>
    </row>
    <row r="6" spans="1:14" x14ac:dyDescent="0.25">
      <c r="B6">
        <v>0.05</v>
      </c>
      <c r="C6" t="s">
        <v>37</v>
      </c>
    </row>
    <row r="7" spans="1:14" x14ac:dyDescent="0.25">
      <c r="B7">
        <v>0.03</v>
      </c>
      <c r="C7" t="s">
        <v>38</v>
      </c>
    </row>
    <row r="9" spans="1:14" x14ac:dyDescent="0.25">
      <c r="A9" t="s">
        <v>39</v>
      </c>
      <c r="D9" t="s">
        <v>13</v>
      </c>
      <c r="G9" t="s">
        <v>41</v>
      </c>
      <c r="J9" t="s">
        <v>18</v>
      </c>
      <c r="M9" t="s">
        <v>42</v>
      </c>
    </row>
    <row r="10" spans="1:14" x14ac:dyDescent="0.25">
      <c r="A10" t="s">
        <v>34</v>
      </c>
      <c r="B10">
        <f>EXP($B$5*5)*EXP($B$6*3)*EXP($B$7*0)</f>
        <v>1.5683121854901689</v>
      </c>
      <c r="D10" t="s">
        <v>34</v>
      </c>
      <c r="E10">
        <f>EXP($B$5*5)*EXP($B$6*5)*EXP($B$7*16)</f>
        <v>2.8010658346990791</v>
      </c>
      <c r="G10" t="s">
        <v>34</v>
      </c>
      <c r="H10">
        <f>EXP($B$5*5)*EXP($B$6*5)*EXP($B$7*2)</f>
        <v>1.8404313987816374</v>
      </c>
      <c r="J10" t="s">
        <v>34</v>
      </c>
      <c r="K10">
        <f>EXP($B$5*3)*EXP($B$6*0)*EXP($B$7*0)</f>
        <v>1.1972173631218102</v>
      </c>
      <c r="M10" t="s">
        <v>34</v>
      </c>
      <c r="N10">
        <f>EXP($B$5*5)*EXP($B$6*5)*EXP($B$7*7)</f>
        <v>2.1382762204968184</v>
      </c>
    </row>
    <row r="11" spans="1:14" x14ac:dyDescent="0.25">
      <c r="A11" t="s">
        <v>40</v>
      </c>
      <c r="B11">
        <f>$B$3*B10</f>
        <v>15683.121854901688</v>
      </c>
      <c r="D11" t="s">
        <v>40</v>
      </c>
      <c r="E11">
        <f>$B$3*E10</f>
        <v>28010.658346990793</v>
      </c>
      <c r="G11" t="s">
        <v>40</v>
      </c>
      <c r="H11">
        <f>$B$3*H10</f>
        <v>18404.313987816375</v>
      </c>
      <c r="J11" t="s">
        <v>40</v>
      </c>
      <c r="K11">
        <f>$B$3*K10</f>
        <v>11972.173631218102</v>
      </c>
      <c r="M11" t="s">
        <v>40</v>
      </c>
      <c r="N11">
        <f>$B$3*N10</f>
        <v>21382.762204968185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7C94C-7D76-4D06-B5B4-75F65FE4CC15}">
  <dimension ref="A1:N11"/>
  <sheetViews>
    <sheetView tabSelected="1" topLeftCell="F1" workbookViewId="0">
      <selection activeCell="N11" sqref="N11"/>
    </sheetView>
  </sheetViews>
  <sheetFormatPr defaultRowHeight="15" x14ac:dyDescent="0.25"/>
  <sheetData>
    <row r="1" spans="1:14" x14ac:dyDescent="0.25">
      <c r="A1" t="s">
        <v>44</v>
      </c>
    </row>
    <row r="3" spans="1:14" x14ac:dyDescent="0.25">
      <c r="A3" t="s">
        <v>30</v>
      </c>
      <c r="B3">
        <v>1500</v>
      </c>
    </row>
    <row r="5" spans="1:14" x14ac:dyDescent="0.25">
      <c r="A5" t="s">
        <v>35</v>
      </c>
      <c r="B5">
        <v>0.09</v>
      </c>
      <c r="C5" t="s">
        <v>36</v>
      </c>
    </row>
    <row r="6" spans="1:14" x14ac:dyDescent="0.25">
      <c r="B6">
        <v>0.08</v>
      </c>
      <c r="C6" t="s">
        <v>37</v>
      </c>
    </row>
    <row r="7" spans="1:14" x14ac:dyDescent="0.25">
      <c r="B7">
        <v>7.0000000000000007E-2</v>
      </c>
      <c r="C7" t="s">
        <v>38</v>
      </c>
    </row>
    <row r="9" spans="1:14" x14ac:dyDescent="0.25">
      <c r="A9" t="s">
        <v>39</v>
      </c>
      <c r="D9" t="s">
        <v>13</v>
      </c>
      <c r="G9" t="s">
        <v>41</v>
      </c>
      <c r="J9" t="s">
        <v>18</v>
      </c>
      <c r="M9" t="s">
        <v>42</v>
      </c>
    </row>
    <row r="10" spans="1:14" x14ac:dyDescent="0.25">
      <c r="A10" t="s">
        <v>34</v>
      </c>
      <c r="B10">
        <f>EXP($B$5*5)*EXP($B$6*5)*EXP($B$7*13)</f>
        <v>5.8124373944025889</v>
      </c>
      <c r="D10" t="s">
        <v>34</v>
      </c>
      <c r="E10">
        <f>EXP($B$5*5)*EXP($B$6*0)*EXP($B$7*0)</f>
        <v>1.5683121854901687</v>
      </c>
      <c r="G10" t="s">
        <v>34</v>
      </c>
      <c r="H10">
        <f>EXP($B$5*5)*EXP($B$6*5)*EXP($B$7*9)</f>
        <v>4.392945680918757</v>
      </c>
      <c r="J10" t="s">
        <v>34</v>
      </c>
      <c r="K10">
        <f>EXP($B$5*3)*EXP($B$6*0)*EXP($B$7*4)</f>
        <v>1.7332530178673951</v>
      </c>
      <c r="M10" t="s">
        <v>34</v>
      </c>
      <c r="N10">
        <f>EXP($B$5*2)*EXP($B$6*0)*EXP($B$7*0)</f>
        <v>1.1972173631218102</v>
      </c>
    </row>
    <row r="11" spans="1:14" x14ac:dyDescent="0.25">
      <c r="A11" t="s">
        <v>45</v>
      </c>
      <c r="B11">
        <f>$B$3*B10</f>
        <v>8718.6560916038834</v>
      </c>
      <c r="D11" t="s">
        <v>45</v>
      </c>
      <c r="E11">
        <f>$B$3*E10</f>
        <v>2352.4682782352529</v>
      </c>
      <c r="G11" t="s">
        <v>45</v>
      </c>
      <c r="H11">
        <f>$B$3*H10</f>
        <v>6589.4185213781357</v>
      </c>
      <c r="J11" t="s">
        <v>45</v>
      </c>
      <c r="K11">
        <f>$B$3*K10</f>
        <v>2599.8795268010927</v>
      </c>
      <c r="M11" t="s">
        <v>45</v>
      </c>
      <c r="N11">
        <f>$B$3*N10</f>
        <v>1795.8260446827153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71CD-430A-4D99-9EFC-AA1C8C6B25F4}">
  <dimension ref="A1:D17"/>
  <sheetViews>
    <sheetView workbookViewId="0">
      <selection activeCell="B13" sqref="B13:B15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D2" t="s">
        <v>23</v>
      </c>
    </row>
    <row r="3" spans="1:4" x14ac:dyDescent="0.25">
      <c r="A3" t="s">
        <v>14</v>
      </c>
      <c r="B3" s="1">
        <v>2.5999999999999999E-2</v>
      </c>
      <c r="D3">
        <v>3</v>
      </c>
    </row>
    <row r="4" spans="1:4" x14ac:dyDescent="0.25">
      <c r="D4">
        <v>4</v>
      </c>
    </row>
    <row r="5" spans="1:4" x14ac:dyDescent="0.25">
      <c r="D5">
        <v>12</v>
      </c>
    </row>
    <row r="7" spans="1:4" x14ac:dyDescent="0.25">
      <c r="A7" t="s">
        <v>16</v>
      </c>
      <c r="B7">
        <f>((1+(B3/2))^2)-1</f>
        <v>2.6168999999999887E-2</v>
      </c>
    </row>
    <row r="8" spans="1:4" x14ac:dyDescent="0.25">
      <c r="A8" t="s">
        <v>24</v>
      </c>
      <c r="B8">
        <f>D3*(((1+$B$7)^(1/D3))-1)</f>
        <v>2.5943989701106229E-2</v>
      </c>
    </row>
    <row r="9" spans="1:4" x14ac:dyDescent="0.25">
      <c r="A9" t="s">
        <v>19</v>
      </c>
      <c r="B9">
        <f t="shared" ref="B9:B10" si="0">D4*(((1+$B$7)^(1/D4))-1)</f>
        <v>2.5916044827561713E-2</v>
      </c>
    </row>
    <row r="10" spans="1:4" x14ac:dyDescent="0.25">
      <c r="A10" t="s">
        <v>15</v>
      </c>
      <c r="B10">
        <f t="shared" si="0"/>
        <v>2.586027530820445E-2</v>
      </c>
    </row>
    <row r="12" spans="1:4" x14ac:dyDescent="0.25">
      <c r="A12" t="s">
        <v>1</v>
      </c>
      <c r="B12">
        <f>B7/(1+B7)</f>
        <v>2.550164738946498E-2</v>
      </c>
    </row>
    <row r="13" spans="1:4" x14ac:dyDescent="0.25">
      <c r="A13" t="s">
        <v>25</v>
      </c>
      <c r="B13">
        <f>D3*(1-((1+$B$7)^(-1/D3)))</f>
        <v>2.5721549826507761E-2</v>
      </c>
    </row>
    <row r="14" spans="1:4" x14ac:dyDescent="0.25">
      <c r="A14" t="s">
        <v>4</v>
      </c>
      <c r="B14">
        <f t="shared" ref="B14:B15" si="1">D4*(1-((1+$B$7)^(-1/D4)))</f>
        <v>2.5749215372594225E-2</v>
      </c>
    </row>
    <row r="15" spans="1:4" x14ac:dyDescent="0.25">
      <c r="A15" t="s">
        <v>5</v>
      </c>
      <c r="B15">
        <f t="shared" si="1"/>
        <v>2.580466566168349E-2</v>
      </c>
    </row>
    <row r="17" spans="1:2" x14ac:dyDescent="0.25">
      <c r="A17" t="s">
        <v>6</v>
      </c>
      <c r="B17">
        <f>LN(1+B7)</f>
        <v>2.5832450533092546E-2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C6DC8-135D-46AD-AC31-9FB163382862}">
  <dimension ref="A1:D17"/>
  <sheetViews>
    <sheetView workbookViewId="0">
      <selection activeCell="B13" sqref="B13:B15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D2" t="s">
        <v>23</v>
      </c>
    </row>
    <row r="3" spans="1:4" x14ac:dyDescent="0.25">
      <c r="A3" t="s">
        <v>26</v>
      </c>
      <c r="B3" s="1">
        <v>0.06</v>
      </c>
      <c r="D3">
        <v>3</v>
      </c>
    </row>
    <row r="4" spans="1:4" x14ac:dyDescent="0.25">
      <c r="D4">
        <v>4</v>
      </c>
    </row>
    <row r="5" spans="1:4" x14ac:dyDescent="0.25">
      <c r="D5">
        <v>12</v>
      </c>
    </row>
    <row r="7" spans="1:4" x14ac:dyDescent="0.25">
      <c r="A7" t="s">
        <v>16</v>
      </c>
      <c r="B7">
        <f>((1+(B3/6))^6)-1</f>
        <v>6.1520150601000134E-2</v>
      </c>
    </row>
    <row r="8" spans="1:4" x14ac:dyDescent="0.25">
      <c r="A8" t="s">
        <v>24</v>
      </c>
      <c r="B8">
        <f>D3*(((1+$B$7)^(1/D3))-1)</f>
        <v>6.030000000000002E-2</v>
      </c>
    </row>
    <row r="9" spans="1:4" x14ac:dyDescent="0.25">
      <c r="A9" t="s">
        <v>19</v>
      </c>
      <c r="B9">
        <f t="shared" ref="B9:B10" si="0">D4*(((1+$B$7)^(1/D4))-1)</f>
        <v>6.0149750932839474E-2</v>
      </c>
    </row>
    <row r="10" spans="1:4" x14ac:dyDescent="0.25">
      <c r="A10" t="s">
        <v>15</v>
      </c>
      <c r="B10">
        <f t="shared" si="0"/>
        <v>5.9850745345067402E-2</v>
      </c>
    </row>
    <row r="12" spans="1:4" x14ac:dyDescent="0.25">
      <c r="A12" t="s">
        <v>1</v>
      </c>
      <c r="B12">
        <f>B7/(1+B7)</f>
        <v>5.7954764745793391E-2</v>
      </c>
    </row>
    <row r="13" spans="1:4" x14ac:dyDescent="0.25">
      <c r="A13" t="s">
        <v>25</v>
      </c>
      <c r="B13">
        <f>D3*(1-((1+$B$7)^(-1/D3)))</f>
        <v>5.9111851779237501E-2</v>
      </c>
    </row>
    <row r="14" spans="1:4" x14ac:dyDescent="0.25">
      <c r="A14" t="s">
        <v>4</v>
      </c>
      <c r="B14">
        <f t="shared" ref="B14:B15" si="1">D4*(1-((1+$B$7)^(-1/D4)))</f>
        <v>5.9258652633705999E-2</v>
      </c>
    </row>
    <row r="15" spans="1:4" x14ac:dyDescent="0.25">
      <c r="A15" t="s">
        <v>5</v>
      </c>
      <c r="B15">
        <f t="shared" si="1"/>
        <v>5.9553717480128832E-2</v>
      </c>
    </row>
    <row r="17" spans="1:2" x14ac:dyDescent="0.25">
      <c r="A17" t="s">
        <v>6</v>
      </c>
      <c r="B17">
        <f>LN(1+B7)</f>
        <v>5.9701985119008621E-2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7835C-A00F-49A3-8DFB-3371138FB40B}">
  <dimension ref="A1:D18"/>
  <sheetViews>
    <sheetView workbookViewId="0">
      <selection activeCell="A23" sqref="A23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D2" t="s">
        <v>23</v>
      </c>
    </row>
    <row r="3" spans="1:4" x14ac:dyDescent="0.25">
      <c r="A3" t="s">
        <v>3</v>
      </c>
      <c r="B3" s="1">
        <v>2.4E-2</v>
      </c>
      <c r="D3">
        <v>3</v>
      </c>
    </row>
    <row r="4" spans="1:4" x14ac:dyDescent="0.25">
      <c r="D4">
        <v>4</v>
      </c>
    </row>
    <row r="5" spans="1:4" x14ac:dyDescent="0.25">
      <c r="D5">
        <v>12</v>
      </c>
    </row>
    <row r="7" spans="1:4" x14ac:dyDescent="0.25">
      <c r="A7" t="s">
        <v>1</v>
      </c>
      <c r="B7">
        <f>((1-(B3/2))^-2)-1</f>
        <v>2.4439017194184398E-2</v>
      </c>
    </row>
    <row r="9" spans="1:4" x14ac:dyDescent="0.25">
      <c r="A9" t="s">
        <v>2</v>
      </c>
      <c r="B9">
        <f>B7/(1-B7)</f>
        <v>2.5051245001512078E-2</v>
      </c>
    </row>
    <row r="10" spans="1:4" x14ac:dyDescent="0.25">
      <c r="A10" t="s">
        <v>24</v>
      </c>
      <c r="B10">
        <f>D3*(((1+$B$9)^(1/D3))-1)</f>
        <v>2.4844920312125929E-2</v>
      </c>
    </row>
    <row r="11" spans="1:4" x14ac:dyDescent="0.25">
      <c r="A11" t="s">
        <v>19</v>
      </c>
      <c r="B11">
        <f>D4*(((1+$B$9)^(1/D4))-1)</f>
        <v>2.4819289064995864E-2</v>
      </c>
    </row>
    <row r="12" spans="1:4" x14ac:dyDescent="0.25">
      <c r="A12" t="s">
        <v>15</v>
      </c>
      <c r="B12">
        <f>D5*(((1+$B$9)^(1/D5))-1)</f>
        <v>2.4768132195375436E-2</v>
      </c>
    </row>
    <row r="14" spans="1:4" ht="14.25" customHeight="1" x14ac:dyDescent="0.25">
      <c r="A14" t="s">
        <v>25</v>
      </c>
      <c r="B14">
        <f>D3*(1-((1+$B$9)^(-1/D3)))</f>
        <v>2.4640853630501836E-2</v>
      </c>
    </row>
    <row r="15" spans="1:4" x14ac:dyDescent="0.25">
      <c r="A15" t="s">
        <v>4</v>
      </c>
      <c r="B15">
        <f t="shared" ref="B15:B16" si="0">D4*(1-((1+$B$9)^(-1/D4)))</f>
        <v>2.4666239433335235E-2</v>
      </c>
    </row>
    <row r="16" spans="1:4" x14ac:dyDescent="0.25">
      <c r="A16" t="s">
        <v>5</v>
      </c>
      <c r="B16">
        <f t="shared" si="0"/>
        <v>2.4717115796081046E-2</v>
      </c>
    </row>
    <row r="18" spans="1:2" x14ac:dyDescent="0.25">
      <c r="A18" t="s">
        <v>6</v>
      </c>
      <c r="B18">
        <f>LN(1+B9)</f>
        <v>2.4742606464083432E-2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CCB5-364A-4516-A551-D6C1CADE3354}">
  <dimension ref="A1:D18"/>
  <sheetViews>
    <sheetView workbookViewId="0">
      <selection activeCell="C21" sqref="C21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D2" t="s">
        <v>23</v>
      </c>
    </row>
    <row r="3" spans="1:4" x14ac:dyDescent="0.25">
      <c r="A3" t="s">
        <v>27</v>
      </c>
      <c r="B3" s="1">
        <v>5.2999999999999999E-2</v>
      </c>
      <c r="D3">
        <v>3</v>
      </c>
    </row>
    <row r="4" spans="1:4" x14ac:dyDescent="0.25">
      <c r="D4">
        <v>4</v>
      </c>
    </row>
    <row r="5" spans="1:4" x14ac:dyDescent="0.25">
      <c r="D5">
        <v>12</v>
      </c>
    </row>
    <row r="7" spans="1:4" x14ac:dyDescent="0.25">
      <c r="A7" t="s">
        <v>2</v>
      </c>
      <c r="B7">
        <f>B9/(1-B9)</f>
        <v>5.784056626264282E-2</v>
      </c>
    </row>
    <row r="9" spans="1:4" x14ac:dyDescent="0.25">
      <c r="A9" t="s">
        <v>1</v>
      </c>
      <c r="B9">
        <f>((1-(B3/6))^-6)-1</f>
        <v>5.4677961979652467E-2</v>
      </c>
    </row>
    <row r="10" spans="1:4" x14ac:dyDescent="0.25">
      <c r="A10" t="s">
        <v>25</v>
      </c>
      <c r="B10">
        <f>D3*(1-((1+$B$7)^(-1/D3)))</f>
        <v>5.5705943661643054E-2</v>
      </c>
    </row>
    <row r="11" spans="1:4" x14ac:dyDescent="0.25">
      <c r="A11" t="s">
        <v>4</v>
      </c>
      <c r="B11">
        <f t="shared" ref="B11:B12" si="0">D4*(1-((1+$B$7)^(-1/D4)))</f>
        <v>5.5836252615288906E-2</v>
      </c>
    </row>
    <row r="12" spans="1:4" x14ac:dyDescent="0.25">
      <c r="A12" t="s">
        <v>5</v>
      </c>
      <c r="B12">
        <f t="shared" si="0"/>
        <v>5.6098093632533264E-2</v>
      </c>
    </row>
    <row r="14" spans="1:4" x14ac:dyDescent="0.25">
      <c r="A14" t="s">
        <v>24</v>
      </c>
      <c r="B14">
        <f>D3*(((1+$B$7)^(1/D3))-1)</f>
        <v>5.6759898225914318E-2</v>
      </c>
    </row>
    <row r="15" spans="1:4" x14ac:dyDescent="0.25">
      <c r="A15" t="s">
        <v>19</v>
      </c>
      <c r="B15">
        <f>D4*(((1+$B$7)^(1/D4))-1)</f>
        <v>5.6626708414236226E-2</v>
      </c>
    </row>
    <row r="16" spans="1:4" x14ac:dyDescent="0.25">
      <c r="A16" t="s">
        <v>15</v>
      </c>
      <c r="B16">
        <f>D5*(((1+$B$7)^(1/D5))-1)</f>
        <v>5.6361575042031653E-2</v>
      </c>
    </row>
    <row r="18" spans="1:2" x14ac:dyDescent="0.25">
      <c r="A18" t="s">
        <v>6</v>
      </c>
      <c r="B18">
        <f>LN(1+B7)</f>
        <v>5.6229628567129271E-2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C7862-A2DD-4445-A206-169621D4C49B}">
  <dimension ref="A1:N13"/>
  <sheetViews>
    <sheetView workbookViewId="0">
      <selection activeCell="D19" sqref="D19"/>
    </sheetView>
  </sheetViews>
  <sheetFormatPr defaultRowHeight="15" x14ac:dyDescent="0.25"/>
  <cols>
    <col min="1" max="1" width="10.28515625" customWidth="1"/>
    <col min="14" max="14" width="20.42578125" bestFit="1" customWidth="1"/>
  </cols>
  <sheetData>
    <row r="1" spans="1:14" x14ac:dyDescent="0.25">
      <c r="A1" t="s">
        <v>10</v>
      </c>
    </row>
    <row r="3" spans="1:14" x14ac:dyDescent="0.25">
      <c r="A3" t="s">
        <v>11</v>
      </c>
      <c r="B3">
        <v>1500</v>
      </c>
    </row>
    <row r="5" spans="1:14" x14ac:dyDescent="0.25">
      <c r="A5" t="s">
        <v>12</v>
      </c>
      <c r="B5" s="6"/>
      <c r="D5" t="s">
        <v>13</v>
      </c>
      <c r="G5" t="s">
        <v>17</v>
      </c>
      <c r="J5" t="s">
        <v>18</v>
      </c>
      <c r="M5" t="s">
        <v>22</v>
      </c>
    </row>
    <row r="6" spans="1:14" x14ac:dyDescent="0.25">
      <c r="D6" t="s">
        <v>14</v>
      </c>
      <c r="E6" s="6">
        <v>0.08</v>
      </c>
      <c r="G6" t="s">
        <v>15</v>
      </c>
      <c r="H6" s="1">
        <v>1.4999999999999999E-2</v>
      </c>
      <c r="J6" t="s">
        <v>19</v>
      </c>
      <c r="K6" s="1">
        <v>3.3000000000000002E-2</v>
      </c>
      <c r="M6" t="s">
        <v>6</v>
      </c>
      <c r="N6" s="1">
        <v>5.6000000000000001E-2</v>
      </c>
    </row>
    <row r="7" spans="1:14" x14ac:dyDescent="0.25">
      <c r="A7" t="s">
        <v>2</v>
      </c>
      <c r="B7" s="6">
        <v>0.04</v>
      </c>
      <c r="D7" t="s">
        <v>16</v>
      </c>
      <c r="E7">
        <f>((1+(E6/2))^2)-1</f>
        <v>8.1600000000000117E-2</v>
      </c>
      <c r="G7" t="s">
        <v>16</v>
      </c>
      <c r="H7">
        <f>((1+(H6/12))^12)-1</f>
        <v>1.5103555898416277E-2</v>
      </c>
      <c r="J7" t="s">
        <v>16</v>
      </c>
      <c r="K7">
        <f>((1+(K6/4))^4)-1</f>
        <v>3.3410625695004414E-2</v>
      </c>
      <c r="M7" t="s">
        <v>2</v>
      </c>
      <c r="N7" s="7">
        <f>EXP(N6)-1</f>
        <v>5.7597683736611227E-2</v>
      </c>
    </row>
    <row r="9" spans="1:14" x14ac:dyDescent="0.25">
      <c r="A9" t="s">
        <v>20</v>
      </c>
      <c r="B9" t="s">
        <v>21</v>
      </c>
      <c r="D9" t="s">
        <v>20</v>
      </c>
      <c r="E9" t="s">
        <v>21</v>
      </c>
      <c r="G9" t="s">
        <v>20</v>
      </c>
      <c r="H9" t="s">
        <v>21</v>
      </c>
      <c r="J9" t="s">
        <v>20</v>
      </c>
      <c r="K9" t="s">
        <v>21</v>
      </c>
      <c r="M9" t="s">
        <v>20</v>
      </c>
      <c r="N9" t="s">
        <v>21</v>
      </c>
    </row>
    <row r="10" spans="1:14" x14ac:dyDescent="0.25">
      <c r="A10">
        <v>5</v>
      </c>
      <c r="B10">
        <f>$B$3*((1+$B$7)^A10)</f>
        <v>1824.9793536000004</v>
      </c>
      <c r="D10">
        <v>5</v>
      </c>
      <c r="E10">
        <f>$B$3*((1+$E$7)^D10)</f>
        <v>2220.3664273775171</v>
      </c>
      <c r="G10">
        <v>5</v>
      </c>
      <c r="H10">
        <f>$B$3*((1+$H$7)^G10)</f>
        <v>1616.7505024690231</v>
      </c>
      <c r="J10">
        <v>5</v>
      </c>
      <c r="K10">
        <f>$B$3*((1+$K$7)^J10)</f>
        <v>1767.892578380458</v>
      </c>
      <c r="M10">
        <v>5</v>
      </c>
      <c r="N10">
        <f>$B$3*((1+$N$7)^M10)</f>
        <v>1984.6947185061554</v>
      </c>
    </row>
    <row r="11" spans="1:14" x14ac:dyDescent="0.25">
      <c r="A11">
        <v>10</v>
      </c>
      <c r="B11">
        <f>$B$3*((1+$B$7)^A11)</f>
        <v>2220.3664273775171</v>
      </c>
      <c r="D11">
        <v>10</v>
      </c>
      <c r="E11">
        <f t="shared" ref="E11:E13" si="0">$B$3*((1+$E$7)^D11)</f>
        <v>3286.684714550132</v>
      </c>
      <c r="G11">
        <v>10</v>
      </c>
      <c r="H11">
        <f t="shared" ref="H11:H13" si="1">$B$3*((1+$H$7)^G11)</f>
        <v>1742.5881248225592</v>
      </c>
      <c r="J11">
        <v>10</v>
      </c>
      <c r="K11">
        <f t="shared" ref="K11:K13" si="2">$B$3*((1+$K$7)^J11)</f>
        <v>2083.6294457951358</v>
      </c>
      <c r="M11">
        <v>10</v>
      </c>
      <c r="N11">
        <f t="shared" ref="N11:N13" si="3">$B$3*((1+$N$7)^M11)</f>
        <v>2626.0087504441517</v>
      </c>
    </row>
    <row r="12" spans="1:14" x14ac:dyDescent="0.25">
      <c r="A12">
        <v>20</v>
      </c>
      <c r="B12">
        <f>$B$3*((1+$B$7)^A12)</f>
        <v>3286.684714550132</v>
      </c>
      <c r="D12">
        <v>20</v>
      </c>
      <c r="E12">
        <f t="shared" si="0"/>
        <v>7201.530941904989</v>
      </c>
      <c r="G12">
        <v>20</v>
      </c>
      <c r="H12">
        <f t="shared" si="1"/>
        <v>2024.408915181735</v>
      </c>
      <c r="J12">
        <v>20</v>
      </c>
      <c r="K12">
        <f t="shared" si="2"/>
        <v>2894.3411115896965</v>
      </c>
      <c r="M12">
        <v>20</v>
      </c>
      <c r="N12">
        <f t="shared" si="3"/>
        <v>4597.2813049395027</v>
      </c>
    </row>
    <row r="13" spans="1:14" x14ac:dyDescent="0.25">
      <c r="A13">
        <v>40</v>
      </c>
      <c r="B13">
        <f>$B$3*((1+$B$7)^A13)</f>
        <v>7201.530941904989</v>
      </c>
      <c r="D13">
        <v>40</v>
      </c>
      <c r="E13">
        <f t="shared" si="0"/>
        <v>34574.698604809972</v>
      </c>
      <c r="G13">
        <v>40</v>
      </c>
      <c r="H13">
        <f t="shared" si="1"/>
        <v>2732.1543039115259</v>
      </c>
      <c r="J13">
        <v>40</v>
      </c>
      <c r="K13">
        <f t="shared" si="2"/>
        <v>5584.8069801588535</v>
      </c>
      <c r="M13">
        <v>40</v>
      </c>
      <c r="N13">
        <f t="shared" si="3"/>
        <v>14089.996931164174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0304F-1B07-4B44-810D-B86974360956}">
  <dimension ref="A1:N29"/>
  <sheetViews>
    <sheetView workbookViewId="0">
      <selection activeCell="A3" sqref="A3:H7"/>
    </sheetView>
  </sheetViews>
  <sheetFormatPr defaultRowHeight="15" x14ac:dyDescent="0.25"/>
  <sheetData>
    <row r="1" spans="1:14" x14ac:dyDescent="0.25">
      <c r="A1" t="s">
        <v>10</v>
      </c>
    </row>
    <row r="3" spans="1:14" x14ac:dyDescent="0.25">
      <c r="A3" t="s">
        <v>11</v>
      </c>
      <c r="B3">
        <v>1500</v>
      </c>
    </row>
    <row r="5" spans="1:14" x14ac:dyDescent="0.25">
      <c r="A5" t="s">
        <v>12</v>
      </c>
      <c r="B5" s="6"/>
      <c r="D5" t="s">
        <v>13</v>
      </c>
      <c r="G5" t="s">
        <v>17</v>
      </c>
      <c r="J5" t="s">
        <v>18</v>
      </c>
      <c r="M5" t="s">
        <v>22</v>
      </c>
    </row>
    <row r="6" spans="1:14" x14ac:dyDescent="0.25">
      <c r="D6" t="s">
        <v>14</v>
      </c>
      <c r="E6" s="6">
        <v>2.3E-2</v>
      </c>
      <c r="G6" t="s">
        <v>15</v>
      </c>
      <c r="H6" s="1">
        <v>1.2500000000000001E-2</v>
      </c>
      <c r="J6" t="s">
        <v>19</v>
      </c>
      <c r="K6" s="1">
        <v>0.04</v>
      </c>
      <c r="M6" t="s">
        <v>6</v>
      </c>
      <c r="N6" s="1">
        <v>0.06</v>
      </c>
    </row>
    <row r="7" spans="1:14" x14ac:dyDescent="0.25">
      <c r="A7" t="s">
        <v>2</v>
      </c>
      <c r="B7" s="6">
        <v>0.08</v>
      </c>
      <c r="D7" t="s">
        <v>16</v>
      </c>
      <c r="E7">
        <f>((1+(E6/2))^2)-1</f>
        <v>2.3132250000000187E-2</v>
      </c>
      <c r="G7" t="s">
        <v>16</v>
      </c>
      <c r="H7">
        <f>((1+(H6/12))^12)-1</f>
        <v>1.2571863828854557E-2</v>
      </c>
      <c r="J7" t="s">
        <v>16</v>
      </c>
      <c r="K7">
        <f>((1+(K6/4))^4)-1</f>
        <v>4.0604010000000024E-2</v>
      </c>
      <c r="M7" t="s">
        <v>2</v>
      </c>
      <c r="N7" s="7">
        <f>EXP(N6)-1</f>
        <v>6.1836546545359639E-2</v>
      </c>
    </row>
    <row r="9" spans="1:14" x14ac:dyDescent="0.25">
      <c r="A9" t="s">
        <v>20</v>
      </c>
      <c r="B9" t="s">
        <v>21</v>
      </c>
      <c r="D9" t="s">
        <v>20</v>
      </c>
      <c r="E9" t="s">
        <v>21</v>
      </c>
      <c r="G9" t="s">
        <v>20</v>
      </c>
      <c r="H9" t="s">
        <v>21</v>
      </c>
      <c r="J9" t="s">
        <v>20</v>
      </c>
      <c r="K9" t="s">
        <v>21</v>
      </c>
      <c r="M9" t="s">
        <v>20</v>
      </c>
      <c r="N9" t="s">
        <v>21</v>
      </c>
    </row>
    <row r="10" spans="1:14" x14ac:dyDescent="0.25">
      <c r="A10">
        <v>1</v>
      </c>
      <c r="B10">
        <f>$B$3*((1+$B$7)^A10)</f>
        <v>1620</v>
      </c>
      <c r="D10">
        <v>1</v>
      </c>
      <c r="E10">
        <f>$B$3*((1+$E$7)^D10)</f>
        <v>1534.6983750000002</v>
      </c>
      <c r="G10">
        <v>1</v>
      </c>
      <c r="H10">
        <f>$B$3*((1+$H$7)^G10)</f>
        <v>1518.8577957432819</v>
      </c>
      <c r="J10">
        <v>1</v>
      </c>
      <c r="K10">
        <f>$B$3*((1+$K$7)^J10)</f>
        <v>1560.906015</v>
      </c>
      <c r="M10">
        <v>1</v>
      </c>
      <c r="N10">
        <f>$B$3*((1+$N$7)^M10)</f>
        <v>1592.7548198180396</v>
      </c>
    </row>
    <row r="11" spans="1:14" x14ac:dyDescent="0.25">
      <c r="A11">
        <v>2</v>
      </c>
      <c r="B11">
        <f>$B$3*((1+$B$7)^A11)</f>
        <v>1749.6000000000001</v>
      </c>
      <c r="D11">
        <v>2</v>
      </c>
      <c r="E11">
        <f t="shared" ref="E11:E29" si="0">$B$3*((1+$E$7)^D11)</f>
        <v>1570.1994014850943</v>
      </c>
      <c r="G11">
        <v>2</v>
      </c>
      <c r="H11">
        <f t="shared" ref="H11:H29" si="1">$B$3*((1+$H$7)^G11)</f>
        <v>1537.9526691267604</v>
      </c>
      <c r="J11">
        <v>2</v>
      </c>
      <c r="K11">
        <f t="shared" ref="K11:K29" si="2">$B$3*((1+$K$7)^J11)</f>
        <v>1624.2850584421203</v>
      </c>
      <c r="M11">
        <v>2</v>
      </c>
      <c r="N11">
        <f t="shared" ref="N11:N29" si="3">$B$3*((1+$N$7)^M11)</f>
        <v>1691.2452773690636</v>
      </c>
    </row>
    <row r="12" spans="1:14" x14ac:dyDescent="0.25">
      <c r="A12">
        <v>3</v>
      </c>
      <c r="B12">
        <f>$B$3*((1+$B$7)^A12)</f>
        <v>1889.5680000000002</v>
      </c>
      <c r="D12">
        <v>3</v>
      </c>
      <c r="E12">
        <f t="shared" si="0"/>
        <v>1606.521646590098</v>
      </c>
      <c r="G12">
        <v>3</v>
      </c>
      <c r="H12">
        <f t="shared" si="1"/>
        <v>1557.2876006582453</v>
      </c>
      <c r="J12">
        <v>3</v>
      </c>
      <c r="K12">
        <f t="shared" si="2"/>
        <v>1690.2375451979547</v>
      </c>
      <c r="M12">
        <v>3</v>
      </c>
      <c r="N12">
        <f t="shared" si="3"/>
        <v>1795.8260446827153</v>
      </c>
    </row>
    <row r="13" spans="1:14" x14ac:dyDescent="0.25">
      <c r="A13">
        <v>4</v>
      </c>
      <c r="B13">
        <f>$B$3*((1+$B$7)^A13)</f>
        <v>2040.7334400000004</v>
      </c>
      <c r="D13">
        <v>4</v>
      </c>
      <c r="E13">
        <f t="shared" si="0"/>
        <v>1643.6841069494321</v>
      </c>
      <c r="G13">
        <v>4</v>
      </c>
      <c r="H13">
        <f t="shared" si="1"/>
        <v>1576.8656083160845</v>
      </c>
      <c r="J13">
        <v>4</v>
      </c>
      <c r="K13">
        <f t="shared" si="2"/>
        <v>1758.8679673855481</v>
      </c>
      <c r="M13">
        <v>4</v>
      </c>
      <c r="N13">
        <f t="shared" si="3"/>
        <v>1906.8737254821071</v>
      </c>
    </row>
    <row r="14" spans="1:14" x14ac:dyDescent="0.25">
      <c r="A14">
        <v>5</v>
      </c>
      <c r="B14">
        <f t="shared" ref="B14:B29" si="4">$B$3*((1+$B$7)^A14)</f>
        <v>2203.9921152000006</v>
      </c>
      <c r="D14">
        <v>5</v>
      </c>
      <c r="E14">
        <f t="shared" si="0"/>
        <v>1681.7062186324138</v>
      </c>
      <c r="G14">
        <v>5</v>
      </c>
      <c r="H14">
        <f t="shared" si="1"/>
        <v>1596.6897480202383</v>
      </c>
      <c r="J14">
        <v>5</v>
      </c>
      <c r="K14">
        <f t="shared" si="2"/>
        <v>1830.2850599219505</v>
      </c>
      <c r="M14">
        <v>5</v>
      </c>
      <c r="N14">
        <f t="shared" si="3"/>
        <v>2024.7882113640048</v>
      </c>
    </row>
    <row r="15" spans="1:14" x14ac:dyDescent="0.25">
      <c r="A15">
        <v>6</v>
      </c>
      <c r="B15">
        <f t="shared" si="4"/>
        <v>2380.3114844160009</v>
      </c>
      <c r="D15">
        <v>6</v>
      </c>
      <c r="E15">
        <f t="shared" si="0"/>
        <v>1720.6078673083734</v>
      </c>
      <c r="G15">
        <v>6</v>
      </c>
      <c r="H15">
        <f t="shared" si="1"/>
        <v>1616.7631141092766</v>
      </c>
      <c r="J15">
        <v>6</v>
      </c>
      <c r="K15">
        <f t="shared" si="2"/>
        <v>1904.6019727978726</v>
      </c>
      <c r="M15">
        <v>6</v>
      </c>
      <c r="N15">
        <f t="shared" si="3"/>
        <v>2149.9941218405106</v>
      </c>
    </row>
    <row r="16" spans="1:14" x14ac:dyDescent="0.25">
      <c r="A16">
        <v>7</v>
      </c>
      <c r="B16">
        <f t="shared" si="4"/>
        <v>2570.7364031692809</v>
      </c>
      <c r="D16">
        <v>7</v>
      </c>
      <c r="E16">
        <f t="shared" si="0"/>
        <v>1760.4093986469177</v>
      </c>
      <c r="G16">
        <v>7</v>
      </c>
      <c r="H16">
        <f t="shared" si="1"/>
        <v>1637.0888398233731</v>
      </c>
      <c r="J16">
        <v>7</v>
      </c>
      <c r="K16">
        <f t="shared" si="2"/>
        <v>1981.9364503473766</v>
      </c>
      <c r="M16">
        <v>7</v>
      </c>
      <c r="N16">
        <f t="shared" si="3"/>
        <v>2282.9423334279509</v>
      </c>
    </row>
    <row r="17" spans="1:14" x14ac:dyDescent="0.25">
      <c r="A17">
        <v>8</v>
      </c>
      <c r="B17">
        <f t="shared" si="4"/>
        <v>2776.3953154228234</v>
      </c>
      <c r="D17">
        <v>8</v>
      </c>
      <c r="E17">
        <f t="shared" si="0"/>
        <v>1801.1316289587685</v>
      </c>
      <c r="G17">
        <v>8</v>
      </c>
      <c r="H17">
        <f t="shared" si="1"/>
        <v>1657.6700977933701</v>
      </c>
      <c r="J17">
        <v>8</v>
      </c>
      <c r="K17">
        <f t="shared" si="2"/>
        <v>2062.4110177966463</v>
      </c>
      <c r="M17">
        <v>8</v>
      </c>
      <c r="N17">
        <f t="shared" si="3"/>
        <v>2424.1116032893401</v>
      </c>
    </row>
    <row r="18" spans="1:14" x14ac:dyDescent="0.25">
      <c r="A18">
        <v>9</v>
      </c>
      <c r="B18">
        <f t="shared" si="4"/>
        <v>2998.5069406566495</v>
      </c>
      <c r="D18">
        <v>9</v>
      </c>
      <c r="E18">
        <f t="shared" si="0"/>
        <v>1842.7958560827501</v>
      </c>
      <c r="G18">
        <v>9</v>
      </c>
      <c r="H18">
        <f t="shared" si="1"/>
        <v>1678.5101005359925</v>
      </c>
      <c r="J18">
        <v>9</v>
      </c>
      <c r="K18">
        <f t="shared" si="2"/>
        <v>2146.1531753873714</v>
      </c>
      <c r="M18">
        <v>9</v>
      </c>
      <c r="N18">
        <f t="shared" si="3"/>
        <v>2574.0102932772879</v>
      </c>
    </row>
    <row r="19" spans="1:14" x14ac:dyDescent="0.25">
      <c r="A19">
        <v>10</v>
      </c>
      <c r="B19">
        <f t="shared" si="4"/>
        <v>3238.3874959091818</v>
      </c>
      <c r="D19">
        <v>10</v>
      </c>
      <c r="E19">
        <f t="shared" si="0"/>
        <v>1885.4238705246207</v>
      </c>
      <c r="G19">
        <v>10</v>
      </c>
      <c r="H19">
        <f t="shared" si="1"/>
        <v>1699.6121009552878</v>
      </c>
      <c r="J19">
        <v>10</v>
      </c>
      <c r="K19">
        <f t="shared" si="2"/>
        <v>2233.2956003823324</v>
      </c>
      <c r="M19">
        <v>10</v>
      </c>
      <c r="N19">
        <f t="shared" si="3"/>
        <v>2733.1782005857635</v>
      </c>
    </row>
    <row r="20" spans="1:14" x14ac:dyDescent="0.25">
      <c r="A20">
        <v>11</v>
      </c>
      <c r="B20">
        <f t="shared" si="4"/>
        <v>3497.4584955819159</v>
      </c>
      <c r="D20">
        <v>11</v>
      </c>
      <c r="E20">
        <f t="shared" si="0"/>
        <v>1929.0379668535641</v>
      </c>
      <c r="G20">
        <v>11</v>
      </c>
      <c r="H20">
        <f t="shared" si="1"/>
        <v>1720.9793928503709</v>
      </c>
      <c r="J20">
        <v>11</v>
      </c>
      <c r="K20">
        <f t="shared" si="2"/>
        <v>2323.9763572732127</v>
      </c>
      <c r="M20">
        <v>11</v>
      </c>
      <c r="N20">
        <f t="shared" si="3"/>
        <v>2902.1885016030474</v>
      </c>
    </row>
    <row r="21" spans="1:14" x14ac:dyDescent="0.25">
      <c r="A21">
        <v>12</v>
      </c>
      <c r="B21">
        <f t="shared" si="4"/>
        <v>3777.2551752284699</v>
      </c>
      <c r="D21">
        <v>12</v>
      </c>
      <c r="E21">
        <f t="shared" si="0"/>
        <v>1973.6609553623132</v>
      </c>
      <c r="G21">
        <v>12</v>
      </c>
      <c r="H21">
        <f t="shared" si="1"/>
        <v>1742.6153114295505</v>
      </c>
      <c r="J21">
        <v>12</v>
      </c>
      <c r="K21">
        <f t="shared" si="2"/>
        <v>2418.3391165236981</v>
      </c>
      <c r="M21">
        <v>12</v>
      </c>
      <c r="N21">
        <f t="shared" si="3"/>
        <v>3081.6498159658322</v>
      </c>
    </row>
    <row r="22" spans="1:14" x14ac:dyDescent="0.25">
      <c r="A22">
        <v>13</v>
      </c>
      <c r="B22">
        <f t="shared" si="4"/>
        <v>4079.4355892467474</v>
      </c>
      <c r="D22">
        <v>13</v>
      </c>
      <c r="E22">
        <f t="shared" si="0"/>
        <v>2019.3161739969935</v>
      </c>
      <c r="G22">
        <v>13</v>
      </c>
      <c r="H22">
        <f t="shared" si="1"/>
        <v>1764.5232338309199</v>
      </c>
      <c r="J22">
        <v>13</v>
      </c>
      <c r="K22">
        <f t="shared" si="2"/>
        <v>2516.5333821944173</v>
      </c>
      <c r="M22">
        <v>13</v>
      </c>
      <c r="N22">
        <f t="shared" si="3"/>
        <v>3272.2083982473023</v>
      </c>
    </row>
    <row r="23" spans="1:14" x14ac:dyDescent="0.25">
      <c r="A23">
        <v>14</v>
      </c>
      <c r="B23">
        <f t="shared" si="4"/>
        <v>4405.7904363864882</v>
      </c>
      <c r="D23">
        <v>14</v>
      </c>
      <c r="E23">
        <f t="shared" si="0"/>
        <v>2066.0275005629355</v>
      </c>
      <c r="G23">
        <v>14</v>
      </c>
      <c r="H23">
        <f t="shared" si="1"/>
        <v>1786.7065796494924</v>
      </c>
      <c r="J23">
        <v>14</v>
      </c>
      <c r="K23">
        <f t="shared" si="2"/>
        <v>2618.7147288103738</v>
      </c>
      <c r="M23">
        <v>14</v>
      </c>
      <c r="N23">
        <f t="shared" si="3"/>
        <v>3474.5504651716378</v>
      </c>
    </row>
    <row r="24" spans="1:14" x14ac:dyDescent="0.25">
      <c r="A24">
        <v>15</v>
      </c>
      <c r="B24">
        <f t="shared" si="4"/>
        <v>4758.253671297407</v>
      </c>
      <c r="D24">
        <v>15</v>
      </c>
      <c r="E24">
        <f t="shared" si="0"/>
        <v>2113.8193652128325</v>
      </c>
      <c r="G24">
        <v>15</v>
      </c>
      <c r="H24">
        <f t="shared" si="1"/>
        <v>1809.1688114709639</v>
      </c>
      <c r="J24">
        <v>15</v>
      </c>
      <c r="K24">
        <f t="shared" si="2"/>
        <v>2725.0450478461371</v>
      </c>
      <c r="M24">
        <v>15</v>
      </c>
      <c r="N24">
        <f t="shared" si="3"/>
        <v>3689.4046667354246</v>
      </c>
    </row>
    <row r="25" spans="1:14" x14ac:dyDescent="0.25">
      <c r="A25">
        <v>16</v>
      </c>
      <c r="B25">
        <f t="shared" si="4"/>
        <v>5138.9139650011994</v>
      </c>
      <c r="D25">
        <v>16</v>
      </c>
      <c r="E25">
        <f t="shared" si="0"/>
        <v>2162.7167632237779</v>
      </c>
      <c r="G25">
        <v>16</v>
      </c>
      <c r="H25">
        <f t="shared" si="1"/>
        <v>1831.9134354121875</v>
      </c>
      <c r="J25">
        <v>16</v>
      </c>
      <c r="K25">
        <f t="shared" si="2"/>
        <v>2835.6928042193326</v>
      </c>
      <c r="M25">
        <v>16</v>
      </c>
      <c r="N25">
        <f t="shared" si="3"/>
        <v>3917.5447101346767</v>
      </c>
    </row>
    <row r="26" spans="1:14" x14ac:dyDescent="0.25">
      <c r="A26">
        <v>17</v>
      </c>
      <c r="B26">
        <f t="shared" si="4"/>
        <v>5550.0270822012963</v>
      </c>
      <c r="D26">
        <v>17</v>
      </c>
      <c r="E26">
        <f t="shared" si="0"/>
        <v>2212.7452680698616</v>
      </c>
      <c r="G26">
        <v>17</v>
      </c>
      <c r="H26">
        <f t="shared" si="1"/>
        <v>1854.9440016684387</v>
      </c>
      <c r="J26">
        <v>17</v>
      </c>
      <c r="K26">
        <f t="shared" si="2"/>
        <v>2950.8333031987822</v>
      </c>
      <c r="M26">
        <v>17</v>
      </c>
      <c r="N26">
        <f t="shared" si="3"/>
        <v>4159.7921459464469</v>
      </c>
    </row>
    <row r="27" spans="1:14" x14ac:dyDescent="0.25">
      <c r="A27">
        <v>18</v>
      </c>
      <c r="B27">
        <f t="shared" si="4"/>
        <v>5994.0292487774004</v>
      </c>
      <c r="D27">
        <v>18</v>
      </c>
      <c r="E27">
        <f t="shared" si="0"/>
        <v>2263.9310447971711</v>
      </c>
      <c r="G27">
        <v>18</v>
      </c>
      <c r="H27">
        <f t="shared" si="1"/>
        <v>1878.2641050675645</v>
      </c>
      <c r="J27">
        <v>18</v>
      </c>
      <c r="K27">
        <f t="shared" si="2"/>
        <v>3070.6489681501989</v>
      </c>
      <c r="M27">
        <v>18</v>
      </c>
      <c r="N27">
        <f t="shared" si="3"/>
        <v>4417.0193265982862</v>
      </c>
    </row>
    <row r="28" spans="1:14" x14ac:dyDescent="0.25">
      <c r="A28">
        <v>19</v>
      </c>
      <c r="B28">
        <f t="shared" si="4"/>
        <v>6473.5515886795929</v>
      </c>
      <c r="D28">
        <v>19</v>
      </c>
      <c r="E28">
        <f t="shared" si="0"/>
        <v>2316.3008637081807</v>
      </c>
      <c r="G28">
        <v>19</v>
      </c>
      <c r="H28">
        <f t="shared" si="1"/>
        <v>1901.8773856310993</v>
      </c>
      <c r="J28">
        <v>19</v>
      </c>
      <c r="K28">
        <f t="shared" si="2"/>
        <v>3195.3296295594591</v>
      </c>
      <c r="M28">
        <v>19</v>
      </c>
      <c r="N28">
        <f t="shared" si="3"/>
        <v>4690.1525477792338</v>
      </c>
    </row>
    <row r="29" spans="1:14" x14ac:dyDescent="0.25">
      <c r="A29">
        <v>20</v>
      </c>
      <c r="B29">
        <f t="shared" si="4"/>
        <v>6991.4357157739596</v>
      </c>
      <c r="D29">
        <v>20</v>
      </c>
      <c r="E29">
        <f t="shared" si="0"/>
        <v>2369.8821143626951</v>
      </c>
      <c r="G29">
        <v>20</v>
      </c>
      <c r="H29">
        <f t="shared" si="1"/>
        <v>1925.7875291424314</v>
      </c>
      <c r="J29">
        <v>20</v>
      </c>
      <c r="K29">
        <f t="shared" si="2"/>
        <v>3325.0728257913884</v>
      </c>
      <c r="M29">
        <v>20</v>
      </c>
      <c r="N29">
        <f t="shared" si="3"/>
        <v>4980.1753841048212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970F4-1FA7-4AD1-A0C7-652D46E56A8B}">
  <dimension ref="A1:C27"/>
  <sheetViews>
    <sheetView workbookViewId="0">
      <selection activeCell="B4" sqref="B4"/>
    </sheetView>
  </sheetViews>
  <sheetFormatPr defaultRowHeight="15" x14ac:dyDescent="0.25"/>
  <cols>
    <col min="2" max="3" width="9.140625" style="2"/>
  </cols>
  <sheetData>
    <row r="1" spans="1:3" x14ac:dyDescent="0.25">
      <c r="A1" t="s">
        <v>2</v>
      </c>
      <c r="B1" s="2">
        <v>2.3E-2</v>
      </c>
    </row>
    <row r="3" spans="1:3" x14ac:dyDescent="0.25">
      <c r="A3" t="s">
        <v>23</v>
      </c>
      <c r="B3" s="2" t="s">
        <v>28</v>
      </c>
      <c r="C3" s="2" t="s">
        <v>6</v>
      </c>
    </row>
    <row r="4" spans="1:3" x14ac:dyDescent="0.25">
      <c r="A4">
        <v>1</v>
      </c>
      <c r="B4" s="2">
        <f>A4*((1+$B$1)^(1/A4)-1)</f>
        <v>2.2999999999999909E-2</v>
      </c>
      <c r="C4" s="2">
        <f>LN(1+$B$1)</f>
        <v>2.2739486969489339E-2</v>
      </c>
    </row>
    <row r="5" spans="1:3" x14ac:dyDescent="0.25">
      <c r="A5">
        <v>2</v>
      </c>
      <c r="B5" s="2">
        <f t="shared" ref="B5:B27" si="0">A5*((1+$B$1)^(1/A5)-1)</f>
        <v>2.2869249358445032E-2</v>
      </c>
      <c r="C5" s="2">
        <f t="shared" ref="C5:C27" si="1">LN(1+$B$1)</f>
        <v>2.2739486969489339E-2</v>
      </c>
    </row>
    <row r="6" spans="1:3" x14ac:dyDescent="0.25">
      <c r="A6">
        <v>3</v>
      </c>
      <c r="B6" s="2">
        <f t="shared" si="0"/>
        <v>2.2825885839023785E-2</v>
      </c>
      <c r="C6" s="2">
        <f t="shared" si="1"/>
        <v>2.2739486969489339E-2</v>
      </c>
    </row>
    <row r="7" spans="1:3" x14ac:dyDescent="0.25">
      <c r="A7">
        <v>4</v>
      </c>
      <c r="B7" s="2">
        <f t="shared" si="0"/>
        <v>2.2804245158787317E-2</v>
      </c>
      <c r="C7" s="2">
        <f t="shared" si="1"/>
        <v>2.2739486969489339E-2</v>
      </c>
    </row>
    <row r="8" spans="1:3" x14ac:dyDescent="0.25">
      <c r="A8">
        <v>5</v>
      </c>
      <c r="B8" s="2">
        <f t="shared" si="0"/>
        <v>2.2791273873665752E-2</v>
      </c>
      <c r="C8" s="2">
        <f t="shared" si="1"/>
        <v>2.2739486969489339E-2</v>
      </c>
    </row>
    <row r="9" spans="1:3" x14ac:dyDescent="0.25">
      <c r="A9">
        <v>6</v>
      </c>
      <c r="B9" s="2">
        <f t="shared" si="0"/>
        <v>2.278263181299689E-2</v>
      </c>
      <c r="C9" s="2">
        <f t="shared" si="1"/>
        <v>2.2739486969489339E-2</v>
      </c>
    </row>
    <row r="10" spans="1:3" x14ac:dyDescent="0.25">
      <c r="A10">
        <v>7</v>
      </c>
      <c r="B10" s="2">
        <f t="shared" si="0"/>
        <v>2.2776461586518248E-2</v>
      </c>
      <c r="C10" s="2">
        <f t="shared" si="1"/>
        <v>2.2739486969489339E-2</v>
      </c>
    </row>
    <row r="11" spans="1:3" x14ac:dyDescent="0.25">
      <c r="A11">
        <v>8</v>
      </c>
      <c r="B11" s="2">
        <f t="shared" si="0"/>
        <v>2.2771835378380345E-2</v>
      </c>
      <c r="C11" s="2">
        <f t="shared" si="1"/>
        <v>2.2739486969489339E-2</v>
      </c>
    </row>
    <row r="12" spans="1:3" x14ac:dyDescent="0.25">
      <c r="A12">
        <v>9</v>
      </c>
      <c r="B12" s="2">
        <f t="shared" si="0"/>
        <v>2.276823808242745E-2</v>
      </c>
      <c r="C12" s="2">
        <f t="shared" si="1"/>
        <v>2.2739486969489339E-2</v>
      </c>
    </row>
    <row r="13" spans="1:3" x14ac:dyDescent="0.25">
      <c r="A13">
        <v>10</v>
      </c>
      <c r="B13" s="2">
        <f t="shared" si="0"/>
        <v>2.2765360791068279E-2</v>
      </c>
      <c r="C13" s="2">
        <f t="shared" si="1"/>
        <v>2.2739486969489339E-2</v>
      </c>
    </row>
    <row r="14" spans="1:3" x14ac:dyDescent="0.25">
      <c r="A14">
        <v>11</v>
      </c>
      <c r="B14" s="2">
        <f t="shared" si="0"/>
        <v>2.2763007004119595E-2</v>
      </c>
      <c r="C14" s="2">
        <f t="shared" si="1"/>
        <v>2.2739486969489339E-2</v>
      </c>
    </row>
    <row r="15" spans="1:3" x14ac:dyDescent="0.25">
      <c r="A15">
        <v>12</v>
      </c>
      <c r="B15" s="2">
        <f t="shared" si="0"/>
        <v>2.2761045762820231E-2</v>
      </c>
      <c r="C15" s="2">
        <f t="shared" si="1"/>
        <v>2.2739486969489339E-2</v>
      </c>
    </row>
    <row r="16" spans="1:3" x14ac:dyDescent="0.25">
      <c r="A16">
        <v>13</v>
      </c>
      <c r="B16" s="2">
        <f t="shared" si="0"/>
        <v>2.2759386426898232E-2</v>
      </c>
      <c r="C16" s="2">
        <f t="shared" si="1"/>
        <v>2.2739486969489339E-2</v>
      </c>
    </row>
    <row r="17" spans="1:3" x14ac:dyDescent="0.25">
      <c r="A17">
        <v>14</v>
      </c>
      <c r="B17" s="2">
        <f t="shared" si="0"/>
        <v>2.2757964267317909E-2</v>
      </c>
      <c r="C17" s="2">
        <f t="shared" si="1"/>
        <v>2.2739486969489339E-2</v>
      </c>
    </row>
    <row r="18" spans="1:3" x14ac:dyDescent="0.25">
      <c r="A18">
        <v>15</v>
      </c>
      <c r="B18" s="2">
        <f t="shared" si="0"/>
        <v>2.2756731824846721E-2</v>
      </c>
      <c r="C18" s="2">
        <f t="shared" si="1"/>
        <v>2.2739486969489339E-2</v>
      </c>
    </row>
    <row r="19" spans="1:3" x14ac:dyDescent="0.25">
      <c r="A19">
        <v>16</v>
      </c>
      <c r="B19" s="2">
        <f t="shared" si="0"/>
        <v>2.2755653510671436E-2</v>
      </c>
      <c r="C19" s="2">
        <f t="shared" si="1"/>
        <v>2.2739486969489339E-2</v>
      </c>
    </row>
    <row r="20" spans="1:3" x14ac:dyDescent="0.25">
      <c r="A20">
        <v>17</v>
      </c>
      <c r="B20" s="2">
        <f t="shared" si="0"/>
        <v>2.2754702113557235E-2</v>
      </c>
      <c r="C20" s="2">
        <f t="shared" si="1"/>
        <v>2.2739486969489339E-2</v>
      </c>
    </row>
    <row r="21" spans="1:3" x14ac:dyDescent="0.25">
      <c r="A21">
        <v>18</v>
      </c>
      <c r="B21" s="2">
        <f t="shared" si="0"/>
        <v>2.2753856471751099E-2</v>
      </c>
      <c r="C21" s="2">
        <f t="shared" si="1"/>
        <v>2.2739486969489339E-2</v>
      </c>
    </row>
    <row r="22" spans="1:3" x14ac:dyDescent="0.25">
      <c r="A22">
        <v>19</v>
      </c>
      <c r="B22" s="2">
        <f t="shared" si="0"/>
        <v>2.2753099880388206E-2</v>
      </c>
      <c r="C22" s="2">
        <f t="shared" si="1"/>
        <v>2.2739486969489339E-2</v>
      </c>
    </row>
    <row r="23" spans="1:3" x14ac:dyDescent="0.25">
      <c r="A23">
        <v>20</v>
      </c>
      <c r="B23" s="2">
        <f t="shared" si="0"/>
        <v>2.2752418976836886E-2</v>
      </c>
      <c r="C23" s="2">
        <f t="shared" si="1"/>
        <v>2.2739486969489339E-2</v>
      </c>
    </row>
    <row r="24" spans="1:3" x14ac:dyDescent="0.25">
      <c r="A24">
        <v>21</v>
      </c>
      <c r="B24" s="2">
        <f t="shared" si="0"/>
        <v>2.275180294464807E-2</v>
      </c>
      <c r="C24" s="2">
        <f t="shared" si="1"/>
        <v>2.2739486969489339E-2</v>
      </c>
    </row>
    <row r="25" spans="1:3" x14ac:dyDescent="0.25">
      <c r="A25">
        <v>22</v>
      </c>
      <c r="B25" s="2">
        <f t="shared" si="0"/>
        <v>2.2751242934687887E-2</v>
      </c>
      <c r="C25" s="2">
        <f t="shared" si="1"/>
        <v>2.2739486969489339E-2</v>
      </c>
    </row>
    <row r="26" spans="1:3" x14ac:dyDescent="0.25">
      <c r="A26">
        <v>23</v>
      </c>
      <c r="B26" s="2">
        <f t="shared" si="0"/>
        <v>2.2750731637293242E-2</v>
      </c>
      <c r="C26" s="2">
        <f t="shared" si="1"/>
        <v>2.2739486969489339E-2</v>
      </c>
    </row>
    <row r="27" spans="1:3" x14ac:dyDescent="0.25">
      <c r="A27">
        <v>24</v>
      </c>
      <c r="B27" s="2">
        <f t="shared" si="0"/>
        <v>2.2750262961469758E-2</v>
      </c>
      <c r="C27" s="2">
        <f t="shared" si="1"/>
        <v>2.2739486969489339E-2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2C437-DE1D-4D26-A14C-8EDE8204F2BA}">
  <dimension ref="A1:C27"/>
  <sheetViews>
    <sheetView workbookViewId="0">
      <selection activeCell="F24" sqref="F24"/>
    </sheetView>
  </sheetViews>
  <sheetFormatPr defaultRowHeight="15" x14ac:dyDescent="0.25"/>
  <cols>
    <col min="2" max="2" width="20.42578125" bestFit="1" customWidth="1"/>
  </cols>
  <sheetData>
    <row r="1" spans="1:3" x14ac:dyDescent="0.25">
      <c r="A1" t="s">
        <v>2</v>
      </c>
      <c r="B1" s="1">
        <v>0.04</v>
      </c>
    </row>
    <row r="3" spans="1:3" x14ac:dyDescent="0.25">
      <c r="A3" t="s">
        <v>23</v>
      </c>
      <c r="B3" s="2" t="s">
        <v>29</v>
      </c>
      <c r="C3" s="2" t="s">
        <v>6</v>
      </c>
    </row>
    <row r="4" spans="1:3" x14ac:dyDescent="0.25">
      <c r="A4">
        <v>1</v>
      </c>
      <c r="B4" s="3">
        <f>A4*(1-((1+$B$1)^(-1/A4)))</f>
        <v>3.8461538461538547E-2</v>
      </c>
      <c r="C4" s="3">
        <f>LN(1+$B$1)</f>
        <v>3.9220713153281329E-2</v>
      </c>
    </row>
    <row r="5" spans="1:3" x14ac:dyDescent="0.25">
      <c r="A5">
        <v>2</v>
      </c>
      <c r="B5" s="3">
        <f t="shared" ref="B5:B27" si="0">A5*(1-((1+$B$1)^(-1/A5)))</f>
        <v>3.8838648618159777E-2</v>
      </c>
      <c r="C5" s="3">
        <f t="shared" ref="C5:C27" si="1">LN(1+$B$1)</f>
        <v>3.9220713153281329E-2</v>
      </c>
    </row>
    <row r="6" spans="1:3" x14ac:dyDescent="0.25">
      <c r="A6">
        <v>3</v>
      </c>
      <c r="B6" s="3">
        <f t="shared" si="0"/>
        <v>3.8965449377143302E-2</v>
      </c>
      <c r="C6" s="3">
        <f t="shared" si="1"/>
        <v>3.9220713153281329E-2</v>
      </c>
    </row>
    <row r="7" spans="1:3" x14ac:dyDescent="0.25">
      <c r="A7">
        <v>4</v>
      </c>
      <c r="B7" s="3">
        <f t="shared" si="0"/>
        <v>3.9029057029738468E-2</v>
      </c>
      <c r="C7" s="3">
        <f t="shared" si="1"/>
        <v>3.9220713153281329E-2</v>
      </c>
    </row>
    <row r="8" spans="1:3" x14ac:dyDescent="0.25">
      <c r="A8">
        <v>5</v>
      </c>
      <c r="B8" s="3">
        <f t="shared" si="0"/>
        <v>3.9067288143902479E-2</v>
      </c>
      <c r="C8" s="3">
        <f t="shared" si="1"/>
        <v>3.9220713153281329E-2</v>
      </c>
    </row>
    <row r="9" spans="1:3" x14ac:dyDescent="0.25">
      <c r="A9">
        <v>6</v>
      </c>
      <c r="B9" s="3">
        <f t="shared" si="0"/>
        <v>3.9092803316404634E-2</v>
      </c>
      <c r="C9" s="3">
        <f t="shared" si="1"/>
        <v>3.9220713153281329E-2</v>
      </c>
    </row>
    <row r="10" spans="1:3" x14ac:dyDescent="0.25">
      <c r="A10">
        <v>7</v>
      </c>
      <c r="B10" s="3">
        <f t="shared" si="0"/>
        <v>3.9111042052140332E-2</v>
      </c>
      <c r="C10" s="3">
        <f t="shared" si="1"/>
        <v>3.9220713153281329E-2</v>
      </c>
    </row>
    <row r="11" spans="1:3" x14ac:dyDescent="0.25">
      <c r="A11">
        <v>8</v>
      </c>
      <c r="B11" s="3">
        <f t="shared" si="0"/>
        <v>3.9124728553763255E-2</v>
      </c>
      <c r="C11" s="3">
        <f t="shared" si="1"/>
        <v>3.9220713153281329E-2</v>
      </c>
    </row>
    <row r="12" spans="1:3" x14ac:dyDescent="0.25">
      <c r="A12">
        <v>9</v>
      </c>
      <c r="B12" s="3">
        <f t="shared" si="0"/>
        <v>3.9135378027694734E-2</v>
      </c>
      <c r="C12" s="3">
        <f t="shared" si="1"/>
        <v>3.9220713153281329E-2</v>
      </c>
    </row>
    <row r="13" spans="1:3" x14ac:dyDescent="0.25">
      <c r="A13">
        <v>10</v>
      </c>
      <c r="B13" s="3">
        <f t="shared" si="0"/>
        <v>3.9143900390792297E-2</v>
      </c>
      <c r="C13" s="3">
        <f t="shared" si="1"/>
        <v>3.9220713153281329E-2</v>
      </c>
    </row>
    <row r="14" spans="1:3" x14ac:dyDescent="0.25">
      <c r="A14">
        <v>11</v>
      </c>
      <c r="B14" s="3">
        <f t="shared" si="0"/>
        <v>3.9150875074569269E-2</v>
      </c>
      <c r="C14" s="3">
        <f t="shared" si="1"/>
        <v>3.9220713153281329E-2</v>
      </c>
    </row>
    <row r="15" spans="1:3" x14ac:dyDescent="0.25">
      <c r="A15">
        <v>12</v>
      </c>
      <c r="B15" s="3">
        <f t="shared" si="0"/>
        <v>3.9156688577252741E-2</v>
      </c>
      <c r="C15" s="3">
        <f t="shared" si="1"/>
        <v>3.9220713153281329E-2</v>
      </c>
    </row>
    <row r="16" spans="1:3" x14ac:dyDescent="0.25">
      <c r="A16">
        <v>13</v>
      </c>
      <c r="B16" s="3">
        <f t="shared" si="0"/>
        <v>3.9161608594186492E-2</v>
      </c>
      <c r="C16" s="3">
        <f t="shared" si="1"/>
        <v>3.9220713153281329E-2</v>
      </c>
    </row>
    <row r="17" spans="1:3" x14ac:dyDescent="0.25">
      <c r="A17">
        <v>14</v>
      </c>
      <c r="B17" s="3">
        <f t="shared" si="0"/>
        <v>3.9165826407790982E-2</v>
      </c>
      <c r="C17" s="3">
        <f t="shared" si="1"/>
        <v>3.9220713153281329E-2</v>
      </c>
    </row>
    <row r="18" spans="1:3" x14ac:dyDescent="0.25">
      <c r="A18">
        <v>15</v>
      </c>
      <c r="B18" s="3">
        <f t="shared" si="0"/>
        <v>3.9169482336314232E-2</v>
      </c>
      <c r="C18" s="3">
        <f t="shared" si="1"/>
        <v>3.9220713153281329E-2</v>
      </c>
    </row>
    <row r="19" spans="1:3" x14ac:dyDescent="0.25">
      <c r="A19">
        <v>16</v>
      </c>
      <c r="B19" s="3">
        <f t="shared" si="0"/>
        <v>3.9172681647119845E-2</v>
      </c>
      <c r="C19" s="3">
        <f t="shared" si="1"/>
        <v>3.9220713153281329E-2</v>
      </c>
    </row>
    <row r="20" spans="1:3" x14ac:dyDescent="0.25">
      <c r="A20">
        <v>17</v>
      </c>
      <c r="B20" s="3">
        <f t="shared" si="0"/>
        <v>3.9175504857830168E-2</v>
      </c>
      <c r="C20" s="3">
        <f t="shared" si="1"/>
        <v>3.9220713153281329E-2</v>
      </c>
    </row>
    <row r="21" spans="1:3" x14ac:dyDescent="0.25">
      <c r="A21">
        <v>18</v>
      </c>
      <c r="B21" s="3">
        <f t="shared" si="0"/>
        <v>3.9178014606263467E-2</v>
      </c>
      <c r="C21" s="3">
        <f t="shared" si="1"/>
        <v>3.9220713153281329E-2</v>
      </c>
    </row>
    <row r="22" spans="1:3" x14ac:dyDescent="0.25">
      <c r="A22">
        <v>19</v>
      </c>
      <c r="B22" s="3">
        <f t="shared" si="0"/>
        <v>3.9180260352408514E-2</v>
      </c>
      <c r="C22" s="3">
        <f t="shared" si="1"/>
        <v>3.9220713153281329E-2</v>
      </c>
    </row>
    <row r="23" spans="1:3" x14ac:dyDescent="0.25">
      <c r="A23">
        <v>20</v>
      </c>
      <c r="B23" s="3">
        <f t="shared" si="0"/>
        <v>3.9182281670715469E-2</v>
      </c>
      <c r="C23" s="3">
        <f t="shared" si="1"/>
        <v>3.9220713153281329E-2</v>
      </c>
    </row>
    <row r="24" spans="1:3" x14ac:dyDescent="0.25">
      <c r="A24">
        <v>21</v>
      </c>
      <c r="B24" s="3">
        <f t="shared" si="0"/>
        <v>3.9184110602349387E-2</v>
      </c>
      <c r="C24" s="3">
        <f t="shared" si="1"/>
        <v>3.9220713153281329E-2</v>
      </c>
    </row>
    <row r="25" spans="1:3" x14ac:dyDescent="0.25">
      <c r="A25">
        <v>22</v>
      </c>
      <c r="B25" s="3">
        <f t="shared" si="0"/>
        <v>3.91857733662615E-2</v>
      </c>
      <c r="C25" s="3">
        <f t="shared" si="1"/>
        <v>3.9220713153281329E-2</v>
      </c>
    </row>
    <row r="26" spans="1:3" x14ac:dyDescent="0.25">
      <c r="A26">
        <v>23</v>
      </c>
      <c r="B26" s="3">
        <f t="shared" si="0"/>
        <v>3.9187291624181775E-2</v>
      </c>
      <c r="C26" s="3">
        <f t="shared" si="1"/>
        <v>3.9220713153281329E-2</v>
      </c>
    </row>
    <row r="27" spans="1:3" x14ac:dyDescent="0.25">
      <c r="A27">
        <v>24</v>
      </c>
      <c r="B27" s="3">
        <f t="shared" si="0"/>
        <v>3.918868342952031E-2</v>
      </c>
      <c r="C27" s="3">
        <f t="shared" si="1"/>
        <v>3.9220713153281329E-2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Question 1</vt:lpstr>
      <vt:lpstr>Question 2</vt:lpstr>
      <vt:lpstr>Question 3</vt:lpstr>
      <vt:lpstr>Question 4</vt:lpstr>
      <vt:lpstr>Question 5</vt:lpstr>
      <vt:lpstr>Question 6</vt:lpstr>
      <vt:lpstr>Question 7</vt:lpstr>
      <vt:lpstr>Question 8</vt:lpstr>
      <vt:lpstr>Question 9</vt:lpstr>
      <vt:lpstr>Question 10</vt:lpstr>
      <vt:lpstr>Question 11</vt:lpstr>
      <vt:lpstr>Question 12</vt:lpstr>
      <vt:lpstr>Question13</vt:lpstr>
      <vt:lpstr>Question 14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tanya mehta</cp:lastModifiedBy>
  <dcterms:created xsi:type="dcterms:W3CDTF">2020-12-11T12:37:44Z</dcterms:created>
  <dcterms:modified xsi:type="dcterms:W3CDTF">2020-12-11T17:06:22Z</dcterms:modified>
</cp:coreProperties>
</file>